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15630" tabRatio="351"/>
  </bookViews>
  <sheets>
    <sheet name="тар 01.09.2024" sheetId="66" r:id="rId1"/>
    <sheet name="Лист1" sheetId="67" r:id="rId2"/>
    <sheet name="Лист6" sheetId="72" r:id="rId3"/>
  </sheets>
  <definedNames>
    <definedName name="_xlnm._FilterDatabase" localSheetId="0" hidden="1">'тар 01.09.2024'!$B$24:$B$158</definedName>
    <definedName name="_xlnm.Print_Area" localSheetId="0">'тар 01.09.2024'!$A$1:$BV$156</definedName>
  </definedNames>
  <calcPr calcId="145621"/>
</workbook>
</file>

<file path=xl/calcChain.xml><?xml version="1.0" encoding="utf-8"?>
<calcChain xmlns="http://schemas.openxmlformats.org/spreadsheetml/2006/main">
  <c r="BP26" i="66" l="1"/>
  <c r="BP27" i="66"/>
  <c r="BP28" i="66"/>
  <c r="BP29" i="66"/>
  <c r="BP30" i="66"/>
  <c r="BP31" i="66"/>
  <c r="BP32" i="66"/>
  <c r="BP33" i="66"/>
  <c r="BP34" i="66"/>
  <c r="BP35" i="66"/>
  <c r="BP36" i="66"/>
  <c r="BP37" i="66"/>
  <c r="BP38" i="66"/>
  <c r="BP39" i="66"/>
  <c r="BP40" i="66"/>
  <c r="BP41" i="66"/>
  <c r="BP42" i="66"/>
  <c r="BP43" i="66"/>
  <c r="BP44" i="66"/>
  <c r="BP45" i="66"/>
  <c r="BP46" i="66"/>
  <c r="BP47" i="66"/>
  <c r="BP48" i="66"/>
  <c r="BP49" i="66"/>
  <c r="BP50" i="66"/>
  <c r="BP51" i="66"/>
  <c r="BP52" i="66"/>
  <c r="BP53" i="66"/>
  <c r="BP54" i="66"/>
  <c r="BP55" i="66"/>
  <c r="BP56" i="66"/>
  <c r="BP57" i="66"/>
  <c r="BP58" i="66"/>
  <c r="BP59" i="66"/>
  <c r="BP60" i="66"/>
  <c r="BP61" i="66"/>
  <c r="BP62" i="66"/>
  <c r="BP63" i="66"/>
  <c r="BP64" i="66"/>
  <c r="BP65" i="66"/>
  <c r="BP66" i="66"/>
  <c r="BP67" i="66"/>
  <c r="BP68" i="66"/>
  <c r="BP69" i="66"/>
  <c r="BP70" i="66"/>
  <c r="BP71" i="66"/>
  <c r="BP72" i="66"/>
  <c r="BP73" i="66"/>
  <c r="BP74" i="66"/>
  <c r="BP75" i="66"/>
  <c r="BP76" i="66"/>
  <c r="BP77" i="66"/>
  <c r="BP78" i="66"/>
  <c r="BP79" i="66"/>
  <c r="BP80" i="66"/>
  <c r="BP81" i="66"/>
  <c r="BP82" i="66"/>
  <c r="BP83" i="66"/>
  <c r="BP84" i="66"/>
  <c r="BP85" i="66"/>
  <c r="BP86" i="66"/>
  <c r="BP87" i="66"/>
  <c r="BP25" i="66"/>
  <c r="BP88" i="66"/>
  <c r="BT26" i="66"/>
  <c r="BT27" i="66"/>
  <c r="BT28" i="66"/>
  <c r="BT29" i="66"/>
  <c r="BT30" i="66"/>
  <c r="BT31" i="66"/>
  <c r="BT32" i="66"/>
  <c r="BT33" i="66"/>
  <c r="BT34" i="66"/>
  <c r="BT35" i="66"/>
  <c r="BT36" i="66"/>
  <c r="BT37" i="66"/>
  <c r="BT38" i="66"/>
  <c r="BT39" i="66"/>
  <c r="BT40" i="66"/>
  <c r="BT41" i="66"/>
  <c r="BT42" i="66"/>
  <c r="BT43" i="66"/>
  <c r="BT44" i="66"/>
  <c r="BT45" i="66"/>
  <c r="BT46" i="66"/>
  <c r="BT47" i="66"/>
  <c r="BT48" i="66"/>
  <c r="BT49" i="66"/>
  <c r="BT50" i="66"/>
  <c r="BT51" i="66"/>
  <c r="BT52" i="66"/>
  <c r="BT53" i="66"/>
  <c r="BT54" i="66"/>
  <c r="BT55" i="66"/>
  <c r="BT56" i="66"/>
  <c r="BT57" i="66"/>
  <c r="BT58" i="66"/>
  <c r="BT59" i="66"/>
  <c r="BT60" i="66"/>
  <c r="BT61" i="66"/>
  <c r="BT62" i="66"/>
  <c r="BT63" i="66"/>
  <c r="BT64" i="66"/>
  <c r="BT65" i="66"/>
  <c r="BT66" i="66"/>
  <c r="BT67" i="66"/>
  <c r="BT68" i="66"/>
  <c r="BT69" i="66"/>
  <c r="BT70" i="66"/>
  <c r="BT71" i="66"/>
  <c r="BT72" i="66"/>
  <c r="BT73" i="66"/>
  <c r="BT74" i="66"/>
  <c r="BT75" i="66"/>
  <c r="BT76" i="66"/>
  <c r="BT77" i="66"/>
  <c r="BT78" i="66"/>
  <c r="BT79" i="66"/>
  <c r="BT80" i="66"/>
  <c r="BT81" i="66"/>
  <c r="BT82" i="66"/>
  <c r="BT83" i="66"/>
  <c r="BT84" i="66"/>
  <c r="BT85" i="66"/>
  <c r="BT86" i="66"/>
  <c r="BT87" i="66"/>
  <c r="BT25" i="66"/>
  <c r="AO25" i="66"/>
  <c r="AW26" i="66"/>
  <c r="AW27" i="66"/>
  <c r="AW28" i="66"/>
  <c r="AW29" i="66"/>
  <c r="AW30" i="66"/>
  <c r="AW31" i="66"/>
  <c r="AW32" i="66"/>
  <c r="AW33" i="66"/>
  <c r="AW34" i="66"/>
  <c r="AW35" i="66"/>
  <c r="AW36" i="66"/>
  <c r="AW37" i="66"/>
  <c r="AW38" i="66"/>
  <c r="AW39" i="66"/>
  <c r="AW40" i="66"/>
  <c r="AW41" i="66"/>
  <c r="AW42" i="66"/>
  <c r="AW43" i="66"/>
  <c r="AW44" i="66"/>
  <c r="AW45" i="66"/>
  <c r="AW46" i="66"/>
  <c r="AW47" i="66"/>
  <c r="AW48" i="66"/>
  <c r="AW49" i="66"/>
  <c r="AW50" i="66"/>
  <c r="AW51" i="66"/>
  <c r="AW52" i="66"/>
  <c r="AW53" i="66"/>
  <c r="AW54" i="66"/>
  <c r="AW55" i="66"/>
  <c r="AW56" i="66"/>
  <c r="AW57" i="66"/>
  <c r="AW58" i="66"/>
  <c r="AW59" i="66"/>
  <c r="AW60" i="66"/>
  <c r="AW61" i="66"/>
  <c r="AW62" i="66"/>
  <c r="AW63" i="66"/>
  <c r="AW64" i="66"/>
  <c r="AW65" i="66"/>
  <c r="AW66" i="66"/>
  <c r="AW67" i="66"/>
  <c r="AW68" i="66"/>
  <c r="AW69" i="66"/>
  <c r="AW70" i="66"/>
  <c r="AW71" i="66"/>
  <c r="AW72" i="66"/>
  <c r="AW73" i="66"/>
  <c r="AW74" i="66"/>
  <c r="AW75" i="66"/>
  <c r="AW76" i="66"/>
  <c r="AW77" i="66"/>
  <c r="AW78" i="66"/>
  <c r="AW79" i="66"/>
  <c r="AW80" i="66"/>
  <c r="AW81" i="66"/>
  <c r="AW82" i="66"/>
  <c r="AW83" i="66"/>
  <c r="AW84" i="66"/>
  <c r="AW85" i="66"/>
  <c r="AW86" i="66"/>
  <c r="AW87" i="66"/>
  <c r="AW25" i="66"/>
  <c r="AU26" i="66"/>
  <c r="AU27" i="66"/>
  <c r="AU28" i="66"/>
  <c r="AU29" i="66"/>
  <c r="AU30" i="66"/>
  <c r="AU31" i="66"/>
  <c r="AU32" i="66"/>
  <c r="AU33" i="66"/>
  <c r="AU34" i="66"/>
  <c r="AU35" i="66"/>
  <c r="AU36" i="66"/>
  <c r="AU37" i="66"/>
  <c r="AU38" i="66"/>
  <c r="AU39" i="66"/>
  <c r="AU40" i="66"/>
  <c r="AU41" i="66"/>
  <c r="AU42" i="66"/>
  <c r="AU43" i="66"/>
  <c r="AU44" i="66"/>
  <c r="AU45" i="66"/>
  <c r="AU46" i="66"/>
  <c r="AU47" i="66"/>
  <c r="AU48" i="66"/>
  <c r="AU49" i="66"/>
  <c r="AU50" i="66"/>
  <c r="AU51" i="66"/>
  <c r="AU52" i="66"/>
  <c r="AU53" i="66"/>
  <c r="AU54" i="66"/>
  <c r="AU55" i="66"/>
  <c r="AU56" i="66"/>
  <c r="AU57" i="66"/>
  <c r="AU58" i="66"/>
  <c r="AU59" i="66"/>
  <c r="AU60" i="66"/>
  <c r="AU61" i="66"/>
  <c r="AU62" i="66"/>
  <c r="AU63" i="66"/>
  <c r="AU64" i="66"/>
  <c r="AU65" i="66"/>
  <c r="AU66" i="66"/>
  <c r="AU67" i="66"/>
  <c r="AU68" i="66"/>
  <c r="AU69" i="66"/>
  <c r="AU70" i="66"/>
  <c r="AU71" i="66"/>
  <c r="AU72" i="66"/>
  <c r="AU73" i="66"/>
  <c r="AU74" i="66"/>
  <c r="AU75" i="66"/>
  <c r="AU76" i="66"/>
  <c r="AU77" i="66"/>
  <c r="AU78" i="66"/>
  <c r="AU79" i="66"/>
  <c r="AU80" i="66"/>
  <c r="AU81" i="66"/>
  <c r="AU82" i="66"/>
  <c r="AU83" i="66"/>
  <c r="AU84" i="66"/>
  <c r="AU85" i="66"/>
  <c r="AU86" i="66"/>
  <c r="AU87" i="66"/>
  <c r="AU25" i="66"/>
  <c r="AI66" i="66"/>
  <c r="AI68" i="66"/>
  <c r="AI71" i="66"/>
  <c r="AI81" i="66"/>
  <c r="AI82" i="66"/>
  <c r="AI83" i="66"/>
  <c r="AI84" i="66"/>
  <c r="AI85" i="66"/>
  <c r="AI86" i="66"/>
  <c r="AI87" i="66"/>
  <c r="AI80" i="66"/>
  <c r="AI98" i="66"/>
  <c r="AI97" i="66"/>
  <c r="AI117" i="66"/>
  <c r="AI118" i="66"/>
  <c r="AI119" i="66"/>
  <c r="AI120" i="66"/>
  <c r="AI121" i="66"/>
  <c r="AI122" i="66"/>
  <c r="AI123" i="66"/>
  <c r="AI124" i="66"/>
  <c r="AI125" i="66"/>
  <c r="AI126" i="66"/>
  <c r="AI127" i="66"/>
  <c r="AI128" i="66"/>
  <c r="AI129" i="66"/>
  <c r="AI130" i="66"/>
  <c r="AI131" i="66"/>
  <c r="AI132" i="66"/>
  <c r="AI133" i="66"/>
  <c r="AI134" i="66"/>
  <c r="AI135" i="66"/>
  <c r="AI136" i="66"/>
  <c r="AI137" i="66"/>
  <c r="AI140" i="66"/>
  <c r="AI141" i="66"/>
  <c r="AI142" i="66"/>
  <c r="AI143" i="66"/>
  <c r="AI146" i="66"/>
  <c r="AI147" i="66"/>
  <c r="AI148" i="66"/>
  <c r="AI149" i="66"/>
  <c r="AI150" i="66"/>
  <c r="AI151" i="66"/>
  <c r="AI144" i="66"/>
  <c r="AI145" i="66"/>
  <c r="AI139" i="66"/>
  <c r="AH152" i="66"/>
  <c r="BJ86" i="66"/>
  <c r="BJ52" i="66"/>
  <c r="BP121" i="66"/>
  <c r="BP120" i="66"/>
  <c r="BK152" i="66"/>
  <c r="BL152" i="66"/>
  <c r="BM152" i="66"/>
  <c r="BN152" i="66"/>
  <c r="BO152" i="66"/>
  <c r="BJ140" i="66"/>
  <c r="BH138" i="66"/>
  <c r="BH139" i="66"/>
  <c r="BH140" i="66"/>
  <c r="BH141" i="66"/>
  <c r="BH142" i="66"/>
  <c r="BH143" i="66"/>
  <c r="BP89" i="66"/>
  <c r="BP90" i="66"/>
  <c r="BP91" i="66"/>
  <c r="BP92" i="66"/>
  <c r="BP93" i="66"/>
  <c r="BP94" i="66"/>
  <c r="BP95" i="66"/>
  <c r="BP96" i="66"/>
  <c r="BP97" i="66"/>
  <c r="BP98" i="66"/>
  <c r="BP99" i="66"/>
  <c r="BP100" i="66"/>
  <c r="BP101" i="66"/>
  <c r="BP102" i="66"/>
  <c r="BP103" i="66"/>
  <c r="BP104" i="66"/>
  <c r="BP105" i="66"/>
  <c r="BP106" i="66"/>
  <c r="BP107" i="66"/>
  <c r="BP108" i="66"/>
  <c r="BP109" i="66"/>
  <c r="BP110" i="66"/>
  <c r="BP111" i="66"/>
  <c r="BP112" i="66"/>
  <c r="BP114" i="66"/>
  <c r="BP115" i="66"/>
  <c r="BP116" i="66"/>
  <c r="BP117" i="66"/>
  <c r="BP118" i="66"/>
  <c r="BP119" i="66"/>
  <c r="BP122" i="66"/>
  <c r="BP123" i="66"/>
  <c r="BP124" i="66"/>
  <c r="BP125" i="66"/>
  <c r="BP126" i="66"/>
  <c r="BP127" i="66"/>
  <c r="BP128" i="66"/>
  <c r="BP129" i="66"/>
  <c r="BP130" i="66"/>
  <c r="BP131" i="66"/>
  <c r="BP132" i="66"/>
  <c r="BP133" i="66"/>
  <c r="BP134" i="66"/>
  <c r="BP135" i="66"/>
  <c r="BP136" i="66"/>
  <c r="BP137" i="66"/>
  <c r="BP139" i="66"/>
  <c r="BP140" i="66"/>
  <c r="BP141" i="66"/>
  <c r="BP142" i="66"/>
  <c r="BP143" i="66"/>
  <c r="BP144" i="66"/>
  <c r="BP145" i="66"/>
  <c r="BP146" i="66"/>
  <c r="BP147" i="66"/>
  <c r="BP148" i="66"/>
  <c r="BP149" i="66"/>
  <c r="BP150" i="66"/>
  <c r="BP151" i="66"/>
  <c r="AL152" i="66"/>
  <c r="AM152" i="66"/>
  <c r="AN152" i="66"/>
  <c r="AO152" i="66"/>
  <c r="AP152" i="66"/>
  <c r="AQ152" i="66"/>
  <c r="AR152" i="66"/>
  <c r="AS152" i="66"/>
  <c r="AT152" i="66"/>
  <c r="AV152" i="66"/>
  <c r="AX152" i="66"/>
  <c r="AY152" i="66"/>
  <c r="AZ152" i="66"/>
  <c r="BA152" i="66"/>
  <c r="BB152" i="66"/>
  <c r="BC152" i="66"/>
  <c r="BD152" i="66"/>
  <c r="BE152" i="66"/>
  <c r="BF152" i="66"/>
  <c r="BG152" i="66"/>
  <c r="BQ152" i="66"/>
  <c r="BR152" i="66"/>
  <c r="BS152" i="66"/>
  <c r="AF89" i="66"/>
  <c r="AG89" i="66"/>
  <c r="AH89" i="66"/>
  <c r="AI89" i="66"/>
  <c r="AI90" i="66"/>
  <c r="AI91" i="66"/>
  <c r="AI92" i="66"/>
  <c r="AI93" i="66"/>
  <c r="AI94" i="66"/>
  <c r="AI95" i="66"/>
  <c r="AH95" i="66"/>
  <c r="AC95" i="66"/>
  <c r="P152" i="66"/>
  <c r="BO76" i="66"/>
  <c r="BF76" i="66"/>
  <c r="BB76" i="66"/>
  <c r="AT76" i="66"/>
  <c r="AS76" i="66"/>
  <c r="AQ76" i="66"/>
  <c r="AN76" i="66"/>
  <c r="AM76" i="66"/>
  <c r="AK76" i="66"/>
  <c r="AO76" i="66" s="1"/>
  <c r="AH76" i="66"/>
  <c r="X76" i="66"/>
  <c r="W76" i="66"/>
  <c r="V76" i="66"/>
  <c r="O76" i="66"/>
  <c r="AD76" i="66" s="1"/>
  <c r="BF134" i="66"/>
  <c r="BB134" i="66"/>
  <c r="AT134" i="66"/>
  <c r="AS134" i="66"/>
  <c r="AQ134" i="66"/>
  <c r="AU134" i="66" s="1"/>
  <c r="AN134" i="66"/>
  <c r="AM134" i="66"/>
  <c r="AK134" i="66"/>
  <c r="AO134" i="66" s="1"/>
  <c r="X134" i="66"/>
  <c r="W134" i="66"/>
  <c r="V134" i="66"/>
  <c r="BG134" i="66" s="1"/>
  <c r="BI134" i="66" s="1"/>
  <c r="BN134" i="66" s="1"/>
  <c r="BO134" i="66" s="1"/>
  <c r="O134" i="66"/>
  <c r="AC134" i="66" s="1"/>
  <c r="AH134" i="66" s="1"/>
  <c r="BO29" i="66"/>
  <c r="BF29" i="66"/>
  <c r="BB29" i="66"/>
  <c r="AT29" i="66"/>
  <c r="AV29" i="66" s="1"/>
  <c r="AS29" i="66"/>
  <c r="AQ29" i="66"/>
  <c r="AM29" i="66"/>
  <c r="AK29" i="66"/>
  <c r="AO29" i="66" s="1"/>
  <c r="AH29" i="66"/>
  <c r="X29" i="66"/>
  <c r="W29" i="66"/>
  <c r="V29" i="66"/>
  <c r="BG29" i="66" s="1"/>
  <c r="O29" i="66"/>
  <c r="AC29" i="66" l="1"/>
  <c r="AD29" i="66"/>
  <c r="AV76" i="66"/>
  <c r="BG76" i="66"/>
  <c r="BI76" i="66" s="1"/>
  <c r="Y76" i="66"/>
  <c r="Z76" i="66"/>
  <c r="AB76" i="66"/>
  <c r="AC76" i="66"/>
  <c r="AA76" i="66"/>
  <c r="AW134" i="66"/>
  <c r="AV134" i="66"/>
  <c r="Y134" i="66"/>
  <c r="Z134" i="66"/>
  <c r="AD134" i="66"/>
  <c r="AA134" i="66"/>
  <c r="AB134" i="66"/>
  <c r="Y29" i="66"/>
  <c r="Z29" i="66"/>
  <c r="AA29" i="66"/>
  <c r="AB29" i="66"/>
  <c r="T96" i="66"/>
  <c r="O25" i="66"/>
  <c r="O130" i="66"/>
  <c r="Y130" i="66" s="1"/>
  <c r="AK130" i="66"/>
  <c r="AM130" i="66"/>
  <c r="AQ130" i="66"/>
  <c r="AS130" i="66"/>
  <c r="AT130" i="66"/>
  <c r="AV130" i="66" s="1"/>
  <c r="BB130" i="66"/>
  <c r="BF130" i="66"/>
  <c r="BO91" i="66"/>
  <c r="BF91" i="66"/>
  <c r="BB91" i="66"/>
  <c r="AT91" i="66"/>
  <c r="AV91" i="66" s="1"/>
  <c r="AS91" i="66"/>
  <c r="AQ91" i="66"/>
  <c r="AM91" i="66"/>
  <c r="AK91" i="66"/>
  <c r="X91" i="66"/>
  <c r="V91" i="66"/>
  <c r="O91" i="66"/>
  <c r="Y91" i="66" s="1"/>
  <c r="O97" i="66"/>
  <c r="AA97" i="66" s="1"/>
  <c r="V97" i="66"/>
  <c r="W97" i="66"/>
  <c r="X97" i="66"/>
  <c r="AK97" i="66"/>
  <c r="AM97" i="66"/>
  <c r="AQ97" i="66"/>
  <c r="AS97" i="66"/>
  <c r="AT97" i="66"/>
  <c r="AV97" i="66" s="1"/>
  <c r="BB97" i="66"/>
  <c r="BF97" i="66"/>
  <c r="BO97" i="66"/>
  <c r="O98" i="66"/>
  <c r="AB98" i="66" s="1"/>
  <c r="V98" i="66"/>
  <c r="W98" i="66"/>
  <c r="X98" i="66"/>
  <c r="AK98" i="66"/>
  <c r="AM98" i="66"/>
  <c r="AQ98" i="66"/>
  <c r="AS98" i="66"/>
  <c r="AT98" i="66"/>
  <c r="AV98" i="66" s="1"/>
  <c r="BB98" i="66"/>
  <c r="BF98" i="66"/>
  <c r="BO98" i="66"/>
  <c r="AE76" i="66" l="1"/>
  <c r="AE134" i="66"/>
  <c r="AE29" i="66"/>
  <c r="AO130" i="66"/>
  <c r="AU97" i="66"/>
  <c r="AU91" i="66"/>
  <c r="AU130" i="66"/>
  <c r="AA130" i="66"/>
  <c r="Z130" i="66"/>
  <c r="AU98" i="66"/>
  <c r="Z91" i="66"/>
  <c r="AD97" i="66"/>
  <c r="AO91" i="66"/>
  <c r="AC97" i="66"/>
  <c r="AH97" i="66" s="1"/>
  <c r="Y97" i="66"/>
  <c r="Z97" i="66"/>
  <c r="BG97" i="66"/>
  <c r="BI97" i="66" s="1"/>
  <c r="AO98" i="66"/>
  <c r="AO97" i="66"/>
  <c r="AB97" i="66"/>
  <c r="AD98" i="66"/>
  <c r="AA98" i="66"/>
  <c r="Z98" i="66"/>
  <c r="Y98" i="66"/>
  <c r="AC98" i="66"/>
  <c r="AH98" i="66" s="1"/>
  <c r="BG91" i="66"/>
  <c r="BI91" i="66" s="1"/>
  <c r="BG98" i="66"/>
  <c r="BI98" i="66" s="1"/>
  <c r="AA91" i="66"/>
  <c r="AB91" i="66"/>
  <c r="AC91" i="66"/>
  <c r="AH91" i="66" s="1"/>
  <c r="AD91" i="66"/>
  <c r="AF76" i="66" l="1"/>
  <c r="BH76" i="66" s="1"/>
  <c r="AG76" i="66"/>
  <c r="AF134" i="66"/>
  <c r="BJ134" i="66" s="1"/>
  <c r="AG134" i="66"/>
  <c r="BH134" i="66"/>
  <c r="AW97" i="66"/>
  <c r="AF29" i="66"/>
  <c r="BH29" i="66" s="1"/>
  <c r="AW91" i="66"/>
  <c r="AW130" i="66"/>
  <c r="AW98" i="66"/>
  <c r="AE97" i="66"/>
  <c r="AF97" i="66" s="1"/>
  <c r="AG97" i="66" s="1"/>
  <c r="AE98" i="66"/>
  <c r="AF98" i="66" s="1"/>
  <c r="AE91" i="66"/>
  <c r="AF91" i="66" s="1"/>
  <c r="BH91" i="66" s="1"/>
  <c r="I5" i="72"/>
  <c r="I7" i="72" s="1"/>
  <c r="BO151" i="66"/>
  <c r="BF151" i="66"/>
  <c r="BB151" i="66"/>
  <c r="AT151" i="66"/>
  <c r="AV151" i="66" s="1"/>
  <c r="AS151" i="66"/>
  <c r="AQ151" i="66"/>
  <c r="AM151" i="66"/>
  <c r="AK151" i="66"/>
  <c r="AH151" i="66"/>
  <c r="X151" i="66"/>
  <c r="W151" i="66"/>
  <c r="V151" i="66"/>
  <c r="O151" i="66"/>
  <c r="AD151" i="66" s="1"/>
  <c r="BO150" i="66"/>
  <c r="BF150" i="66"/>
  <c r="BB150" i="66"/>
  <c r="AT150" i="66"/>
  <c r="AV150" i="66" s="1"/>
  <c r="AS150" i="66"/>
  <c r="AQ150" i="66"/>
  <c r="AM150" i="66"/>
  <c r="AK150" i="66"/>
  <c r="AH150" i="66"/>
  <c r="X150" i="66"/>
  <c r="W150" i="66"/>
  <c r="V150" i="66"/>
  <c r="O150" i="66"/>
  <c r="AC150" i="66" s="1"/>
  <c r="BO149" i="66"/>
  <c r="BF149" i="66"/>
  <c r="BB149" i="66"/>
  <c r="AT149" i="66"/>
  <c r="AV149" i="66" s="1"/>
  <c r="AS149" i="66"/>
  <c r="AQ149" i="66"/>
  <c r="AM149" i="66"/>
  <c r="AK149" i="66"/>
  <c r="AH149" i="66"/>
  <c r="X149" i="66"/>
  <c r="W149" i="66"/>
  <c r="V149" i="66"/>
  <c r="O149" i="66"/>
  <c r="AA149" i="66" s="1"/>
  <c r="BO148" i="66"/>
  <c r="BF148" i="66"/>
  <c r="BB148" i="66"/>
  <c r="AT148" i="66"/>
  <c r="AV148" i="66" s="1"/>
  <c r="AS148" i="66"/>
  <c r="AQ148" i="66"/>
  <c r="AM148" i="66"/>
  <c r="AK148" i="66"/>
  <c r="AH148" i="66"/>
  <c r="X148" i="66"/>
  <c r="W148" i="66"/>
  <c r="V148" i="66"/>
  <c r="O148" i="66"/>
  <c r="AC148" i="66" s="1"/>
  <c r="BO147" i="66"/>
  <c r="BF147" i="66"/>
  <c r="BB147" i="66"/>
  <c r="AT147" i="66"/>
  <c r="AV147" i="66" s="1"/>
  <c r="AS147" i="66"/>
  <c r="AQ147" i="66"/>
  <c r="AM147" i="66"/>
  <c r="AK147" i="66"/>
  <c r="AH147" i="66"/>
  <c r="X147" i="66"/>
  <c r="W147" i="66"/>
  <c r="V147" i="66"/>
  <c r="O147" i="66"/>
  <c r="AB147" i="66" s="1"/>
  <c r="BO146" i="66"/>
  <c r="BF146" i="66"/>
  <c r="BB146" i="66"/>
  <c r="AT146" i="66"/>
  <c r="AV146" i="66" s="1"/>
  <c r="AS146" i="66"/>
  <c r="AQ146" i="66"/>
  <c r="AM146" i="66"/>
  <c r="AK146" i="66"/>
  <c r="AH146" i="66"/>
  <c r="X146" i="66"/>
  <c r="W146" i="66"/>
  <c r="V146" i="66"/>
  <c r="O146" i="66"/>
  <c r="AC146" i="66" s="1"/>
  <c r="BO145" i="66"/>
  <c r="BF145" i="66"/>
  <c r="BB145" i="66"/>
  <c r="AT145" i="66"/>
  <c r="AV145" i="66" s="1"/>
  <c r="AS145" i="66"/>
  <c r="AQ145" i="66"/>
  <c r="AM145" i="66"/>
  <c r="AK145" i="66"/>
  <c r="AH145" i="66"/>
  <c r="X145" i="66"/>
  <c r="W145" i="66"/>
  <c r="V145" i="66"/>
  <c r="O145" i="66"/>
  <c r="BS144" i="66"/>
  <c r="BR144" i="66"/>
  <c r="BQ144" i="66"/>
  <c r="BN144" i="66"/>
  <c r="BM144" i="66"/>
  <c r="BL144" i="66"/>
  <c r="BK144" i="66"/>
  <c r="BE144" i="66"/>
  <c r="BD144" i="66"/>
  <c r="BC144" i="66"/>
  <c r="BA144" i="66"/>
  <c r="AZ144" i="66"/>
  <c r="AY144" i="66"/>
  <c r="AX144" i="66"/>
  <c r="AR144" i="66"/>
  <c r="AP144" i="66"/>
  <c r="AN144" i="66"/>
  <c r="AL144" i="66"/>
  <c r="AJ144" i="66"/>
  <c r="U144" i="66"/>
  <c r="T144" i="66"/>
  <c r="S144" i="66"/>
  <c r="R144" i="66"/>
  <c r="Q144" i="66"/>
  <c r="P144" i="66"/>
  <c r="BO143" i="66"/>
  <c r="BF143" i="66"/>
  <c r="BB143" i="66"/>
  <c r="AT143" i="66"/>
  <c r="AV143" i="66" s="1"/>
  <c r="AS143" i="66"/>
  <c r="AQ143" i="66"/>
  <c r="AM143" i="66"/>
  <c r="AK143" i="66"/>
  <c r="X143" i="66"/>
  <c r="W143" i="66"/>
  <c r="V143" i="66"/>
  <c r="O143" i="66"/>
  <c r="AC143" i="66" s="1"/>
  <c r="AH143" i="66" s="1"/>
  <c r="BO142" i="66"/>
  <c r="BF142" i="66"/>
  <c r="BB142" i="66"/>
  <c r="AT142" i="66"/>
  <c r="AV142" i="66" s="1"/>
  <c r="AS142" i="66"/>
  <c r="AQ142" i="66"/>
  <c r="AM142" i="66"/>
  <c r="AK142" i="66"/>
  <c r="X142" i="66"/>
  <c r="W142" i="66"/>
  <c r="V142" i="66"/>
  <c r="O142" i="66"/>
  <c r="Z142" i="66" s="1"/>
  <c r="BO141" i="66"/>
  <c r="BF141" i="66"/>
  <c r="BB141" i="66"/>
  <c r="AT141" i="66"/>
  <c r="AV141" i="66" s="1"/>
  <c r="AS141" i="66"/>
  <c r="AQ141" i="66"/>
  <c r="AM141" i="66"/>
  <c r="AK141" i="66"/>
  <c r="X141" i="66"/>
  <c r="W141" i="66"/>
  <c r="V141" i="66"/>
  <c r="O141" i="66"/>
  <c r="AC141" i="66" s="1"/>
  <c r="AH141" i="66" s="1"/>
  <c r="BO140" i="66"/>
  <c r="BF140" i="66"/>
  <c r="BB140" i="66"/>
  <c r="AT140" i="66"/>
  <c r="AV140" i="66" s="1"/>
  <c r="AS140" i="66"/>
  <c r="AQ140" i="66"/>
  <c r="AM140" i="66"/>
  <c r="AK140" i="66"/>
  <c r="X140" i="66"/>
  <c r="W140" i="66"/>
  <c r="V140" i="66"/>
  <c r="O140" i="66"/>
  <c r="Y140" i="66" s="1"/>
  <c r="BO139" i="66"/>
  <c r="BF139" i="66"/>
  <c r="BF138" i="66" s="1"/>
  <c r="BB139" i="66"/>
  <c r="AT139" i="66"/>
  <c r="AV139" i="66" s="1"/>
  <c r="AS139" i="66"/>
  <c r="AQ139" i="66"/>
  <c r="AM139" i="66"/>
  <c r="AK139" i="66"/>
  <c r="X139" i="66"/>
  <c r="W139" i="66"/>
  <c r="V139" i="66"/>
  <c r="O139" i="66"/>
  <c r="BS138" i="66"/>
  <c r="BR138" i="66"/>
  <c r="BQ138" i="66"/>
  <c r="BN138" i="66"/>
  <c r="BM138" i="66"/>
  <c r="BL138" i="66"/>
  <c r="BK138" i="66"/>
  <c r="BE138" i="66"/>
  <c r="BD138" i="66"/>
  <c r="BC138" i="66"/>
  <c r="BA138" i="66"/>
  <c r="AZ138" i="66"/>
  <c r="AY138" i="66"/>
  <c r="AX138" i="66"/>
  <c r="AR138" i="66"/>
  <c r="AP138" i="66"/>
  <c r="AN138" i="66"/>
  <c r="AL138" i="66"/>
  <c r="AJ138" i="66"/>
  <c r="U138" i="66"/>
  <c r="U130" i="66" s="1"/>
  <c r="T138" i="66"/>
  <c r="T130" i="66" s="1"/>
  <c r="S138" i="66"/>
  <c r="S130" i="66" s="1"/>
  <c r="R138" i="66"/>
  <c r="Q138" i="66"/>
  <c r="P138" i="66"/>
  <c r="BF137" i="66"/>
  <c r="BB137" i="66"/>
  <c r="AT137" i="66"/>
  <c r="AV137" i="66" s="1"/>
  <c r="AS137" i="66"/>
  <c r="AQ137" i="66"/>
  <c r="AM137" i="66"/>
  <c r="AK137" i="66"/>
  <c r="X137" i="66"/>
  <c r="W137" i="66"/>
  <c r="V137" i="66"/>
  <c r="O137" i="66"/>
  <c r="AD137" i="66" s="1"/>
  <c r="BF136" i="66"/>
  <c r="BB136" i="66"/>
  <c r="AT136" i="66"/>
  <c r="AV136" i="66" s="1"/>
  <c r="AS136" i="66"/>
  <c r="AQ136" i="66"/>
  <c r="AM136" i="66"/>
  <c r="AK136" i="66"/>
  <c r="X136" i="66"/>
  <c r="W136" i="66"/>
  <c r="V136" i="66"/>
  <c r="O136" i="66"/>
  <c r="Y136" i="66" s="1"/>
  <c r="BO135" i="66"/>
  <c r="BF135" i="66"/>
  <c r="BB135" i="66"/>
  <c r="AT135" i="66"/>
  <c r="AV135" i="66" s="1"/>
  <c r="AS135" i="66"/>
  <c r="AQ135" i="66"/>
  <c r="AM135" i="66"/>
  <c r="AK135" i="66"/>
  <c r="X135" i="66"/>
  <c r="W135" i="66"/>
  <c r="V135" i="66"/>
  <c r="O135" i="66"/>
  <c r="AA135" i="66" s="1"/>
  <c r="BF133" i="66"/>
  <c r="BB133" i="66"/>
  <c r="AT133" i="66"/>
  <c r="AS133" i="66"/>
  <c r="AQ133" i="66"/>
  <c r="AN133" i="66"/>
  <c r="AN115" i="66" s="1"/>
  <c r="AM133" i="66"/>
  <c r="AK133" i="66"/>
  <c r="X133" i="66"/>
  <c r="W133" i="66"/>
  <c r="V133" i="66"/>
  <c r="O133" i="66"/>
  <c r="AA133" i="66" s="1"/>
  <c r="BF132" i="66"/>
  <c r="BB132" i="66"/>
  <c r="AT132" i="66"/>
  <c r="AV132" i="66" s="1"/>
  <c r="AS132" i="66"/>
  <c r="AQ132" i="66"/>
  <c r="AM132" i="66"/>
  <c r="AK132" i="66"/>
  <c r="X132" i="66"/>
  <c r="W132" i="66"/>
  <c r="V132" i="66"/>
  <c r="O132" i="66"/>
  <c r="BF131" i="66"/>
  <c r="BB131" i="66"/>
  <c r="AT131" i="66"/>
  <c r="AV131" i="66" s="1"/>
  <c r="AS131" i="66"/>
  <c r="AQ131" i="66"/>
  <c r="AM131" i="66"/>
  <c r="AK131" i="66"/>
  <c r="X131" i="66"/>
  <c r="W131" i="66"/>
  <c r="V131" i="66"/>
  <c r="O131" i="66"/>
  <c r="BO129" i="66"/>
  <c r="BF129" i="66"/>
  <c r="BB129" i="66"/>
  <c r="AT129" i="66"/>
  <c r="AV129" i="66" s="1"/>
  <c r="AS129" i="66"/>
  <c r="AQ129" i="66"/>
  <c r="AM129" i="66"/>
  <c r="AK129" i="66"/>
  <c r="X129" i="66"/>
  <c r="W129" i="66"/>
  <c r="V129" i="66"/>
  <c r="O129" i="66"/>
  <c r="AC129" i="66" s="1"/>
  <c r="AH129" i="66" s="1"/>
  <c r="BN128" i="66"/>
  <c r="BO128" i="66" s="1"/>
  <c r="BF128" i="66"/>
  <c r="BB128" i="66"/>
  <c r="AT128" i="66"/>
  <c r="AV128" i="66" s="1"/>
  <c r="AS128" i="66"/>
  <c r="AQ128" i="66"/>
  <c r="AM128" i="66"/>
  <c r="AK128" i="66"/>
  <c r="X128" i="66"/>
  <c r="W128" i="66"/>
  <c r="V128" i="66"/>
  <c r="O128" i="66"/>
  <c r="AA128" i="66" s="1"/>
  <c r="BF127" i="66"/>
  <c r="BB127" i="66"/>
  <c r="AT127" i="66"/>
  <c r="AV127" i="66" s="1"/>
  <c r="AS127" i="66"/>
  <c r="AQ127" i="66"/>
  <c r="AM127" i="66"/>
  <c r="AK127" i="66"/>
  <c r="X127" i="66"/>
  <c r="W127" i="66"/>
  <c r="V127" i="66"/>
  <c r="O127" i="66"/>
  <c r="Y127" i="66" s="1"/>
  <c r="BF126" i="66"/>
  <c r="BB126" i="66"/>
  <c r="AT126" i="66"/>
  <c r="AV126" i="66" s="1"/>
  <c r="AS126" i="66"/>
  <c r="AQ126" i="66"/>
  <c r="AM126" i="66"/>
  <c r="AK126" i="66"/>
  <c r="X126" i="66"/>
  <c r="W126" i="66"/>
  <c r="V126" i="66"/>
  <c r="O126" i="66"/>
  <c r="AD126" i="66" s="1"/>
  <c r="BF125" i="66"/>
  <c r="BB125" i="66"/>
  <c r="AT125" i="66"/>
  <c r="AV125" i="66" s="1"/>
  <c r="AS125" i="66"/>
  <c r="AQ125" i="66"/>
  <c r="AM125" i="66"/>
  <c r="AK125" i="66"/>
  <c r="X125" i="66"/>
  <c r="W125" i="66"/>
  <c r="V125" i="66"/>
  <c r="O125" i="66"/>
  <c r="AD125" i="66" s="1"/>
  <c r="BO124" i="66"/>
  <c r="AQ124" i="66"/>
  <c r="AU124" i="66" s="1"/>
  <c r="O124" i="66"/>
  <c r="AA124" i="66" s="1"/>
  <c r="BF123" i="66"/>
  <c r="BB123" i="66"/>
  <c r="AT123" i="66"/>
  <c r="AV123" i="66" s="1"/>
  <c r="AS123" i="66"/>
  <c r="AQ123" i="66"/>
  <c r="AM123" i="66"/>
  <c r="AK123" i="66"/>
  <c r="U123" i="66"/>
  <c r="X123" i="66" s="1"/>
  <c r="T123" i="66"/>
  <c r="S123" i="66"/>
  <c r="V123" i="66" s="1"/>
  <c r="O123" i="66"/>
  <c r="BO122" i="66"/>
  <c r="BF122" i="66"/>
  <c r="BB122" i="66"/>
  <c r="AT122" i="66"/>
  <c r="AV122" i="66" s="1"/>
  <c r="AS122" i="66"/>
  <c r="AQ122" i="66"/>
  <c r="AM122" i="66"/>
  <c r="AK122" i="66"/>
  <c r="X122" i="66"/>
  <c r="W122" i="66"/>
  <c r="V122" i="66"/>
  <c r="O122" i="66"/>
  <c r="AA122" i="66" s="1"/>
  <c r="BO121" i="66"/>
  <c r="BF121" i="66"/>
  <c r="BB121" i="66"/>
  <c r="AT121" i="66"/>
  <c r="AV121" i="66" s="1"/>
  <c r="AS121" i="66"/>
  <c r="AQ121" i="66"/>
  <c r="AM121" i="66"/>
  <c r="AK121" i="66"/>
  <c r="X121" i="66"/>
  <c r="W121" i="66"/>
  <c r="V121" i="66"/>
  <c r="O121" i="66"/>
  <c r="AC121" i="66" s="1"/>
  <c r="AH121" i="66" s="1"/>
  <c r="BF120" i="66"/>
  <c r="BB120" i="66"/>
  <c r="AT120" i="66"/>
  <c r="AV120" i="66" s="1"/>
  <c r="AS120" i="66"/>
  <c r="AQ120" i="66"/>
  <c r="AM120" i="66"/>
  <c r="AK120" i="66"/>
  <c r="X120" i="66"/>
  <c r="W120" i="66"/>
  <c r="V120" i="66"/>
  <c r="O120" i="66"/>
  <c r="AC120" i="66" s="1"/>
  <c r="AH120" i="66" s="1"/>
  <c r="BF119" i="66"/>
  <c r="BB119" i="66"/>
  <c r="AT119" i="66"/>
  <c r="AV119" i="66" s="1"/>
  <c r="AS119" i="66"/>
  <c r="AQ119" i="66"/>
  <c r="AM119" i="66"/>
  <c r="AK119" i="66"/>
  <c r="X119" i="66"/>
  <c r="W119" i="66"/>
  <c r="V119" i="66"/>
  <c r="O119" i="66"/>
  <c r="AB119" i="66" s="1"/>
  <c r="BO118" i="66"/>
  <c r="BF118" i="66"/>
  <c r="BB118" i="66"/>
  <c r="AT118" i="66"/>
  <c r="AV118" i="66" s="1"/>
  <c r="AS118" i="66"/>
  <c r="AQ118" i="66"/>
  <c r="AM118" i="66"/>
  <c r="AK118" i="66"/>
  <c r="X118" i="66"/>
  <c r="W118" i="66"/>
  <c r="V118" i="66"/>
  <c r="O118" i="66"/>
  <c r="Z118" i="66" s="1"/>
  <c r="BO117" i="66"/>
  <c r="BF117" i="66"/>
  <c r="BB117" i="66"/>
  <c r="AT117" i="66"/>
  <c r="AV117" i="66" s="1"/>
  <c r="AS117" i="66"/>
  <c r="AQ117" i="66"/>
  <c r="AM117" i="66"/>
  <c r="AK117" i="66"/>
  <c r="X117" i="66"/>
  <c r="W117" i="66"/>
  <c r="V117" i="66"/>
  <c r="O117" i="66"/>
  <c r="AB117" i="66" s="1"/>
  <c r="BN116" i="66"/>
  <c r="BO116" i="66" s="1"/>
  <c r="BF116" i="66"/>
  <c r="BB116" i="66"/>
  <c r="AT116" i="66"/>
  <c r="AV116" i="66" s="1"/>
  <c r="AS116" i="66"/>
  <c r="AQ116" i="66"/>
  <c r="AM116" i="66"/>
  <c r="AK116" i="66"/>
  <c r="X116" i="66"/>
  <c r="W116" i="66"/>
  <c r="V116" i="66"/>
  <c r="O116" i="66"/>
  <c r="Z116" i="66" s="1"/>
  <c r="BS115" i="66"/>
  <c r="BR115" i="66"/>
  <c r="BQ115" i="66"/>
  <c r="BM115" i="66"/>
  <c r="BL115" i="66"/>
  <c r="BK115" i="66"/>
  <c r="BE115" i="66"/>
  <c r="BD115" i="66"/>
  <c r="BC115" i="66"/>
  <c r="BA115" i="66"/>
  <c r="AZ115" i="66"/>
  <c r="AY115" i="66"/>
  <c r="AX115" i="66"/>
  <c r="AR115" i="66"/>
  <c r="AP115" i="66"/>
  <c r="AL115" i="66"/>
  <c r="AJ115" i="66"/>
  <c r="R115" i="66"/>
  <c r="Q115" i="66"/>
  <c r="P115" i="66"/>
  <c r="BO114" i="66"/>
  <c r="BO113" i="66" s="1"/>
  <c r="BF114" i="66"/>
  <c r="BF113" i="66" s="1"/>
  <c r="BB114" i="66"/>
  <c r="BB113" i="66" s="1"/>
  <c r="AT114" i="66"/>
  <c r="AT113" i="66" s="1"/>
  <c r="AS114" i="66"/>
  <c r="AS113" i="66" s="1"/>
  <c r="AQ114" i="66"/>
  <c r="AQ113" i="66" s="1"/>
  <c r="AM114" i="66"/>
  <c r="AM113" i="66" s="1"/>
  <c r="AK114" i="66"/>
  <c r="AK113" i="66" s="1"/>
  <c r="X114" i="66"/>
  <c r="X113" i="66" s="1"/>
  <c r="W114" i="66"/>
  <c r="W113" i="66" s="1"/>
  <c r="V114" i="66"/>
  <c r="V113" i="66" s="1"/>
  <c r="O114" i="66"/>
  <c r="AD114" i="66" s="1"/>
  <c r="AD113" i="66" s="1"/>
  <c r="BS113" i="66"/>
  <c r="BR113" i="66"/>
  <c r="BQ113" i="66"/>
  <c r="BN113" i="66"/>
  <c r="BM113" i="66"/>
  <c r="BL113" i="66"/>
  <c r="BK113" i="66"/>
  <c r="BE113" i="66"/>
  <c r="BD113" i="66"/>
  <c r="BC113" i="66"/>
  <c r="BA113" i="66"/>
  <c r="AZ113" i="66"/>
  <c r="AY113" i="66"/>
  <c r="AX113" i="66"/>
  <c r="AR113" i="66"/>
  <c r="AP113" i="66"/>
  <c r="AN113" i="66"/>
  <c r="AL113" i="66"/>
  <c r="AJ113" i="66"/>
  <c r="U113" i="66"/>
  <c r="T113" i="66"/>
  <c r="S113" i="66"/>
  <c r="R113" i="66"/>
  <c r="Q113" i="66"/>
  <c r="P113" i="66"/>
  <c r="BO112" i="66"/>
  <c r="BF112" i="66"/>
  <c r="BB112" i="66"/>
  <c r="AT112" i="66"/>
  <c r="AV112" i="66" s="1"/>
  <c r="AS112" i="66"/>
  <c r="AQ112" i="66"/>
  <c r="AM112" i="66"/>
  <c r="AK112" i="66"/>
  <c r="X112" i="66"/>
  <c r="W112" i="66"/>
  <c r="V112" i="66"/>
  <c r="O112" i="66"/>
  <c r="AA112" i="66" s="1"/>
  <c r="BO111" i="66"/>
  <c r="BF111" i="66"/>
  <c r="BB111" i="66"/>
  <c r="AT111" i="66"/>
  <c r="AV111" i="66" s="1"/>
  <c r="AS111" i="66"/>
  <c r="AQ111" i="66"/>
  <c r="AM111" i="66"/>
  <c r="AK111" i="66"/>
  <c r="X111" i="66"/>
  <c r="W111" i="66"/>
  <c r="V111" i="66"/>
  <c r="O111" i="66"/>
  <c r="Y111" i="66" s="1"/>
  <c r="BO110" i="66"/>
  <c r="BF110" i="66"/>
  <c r="BB110" i="66"/>
  <c r="AT110" i="66"/>
  <c r="AS110" i="66"/>
  <c r="AQ110" i="66"/>
  <c r="AM110" i="66"/>
  <c r="AK110" i="66"/>
  <c r="X110" i="66"/>
  <c r="W110" i="66"/>
  <c r="V110" i="66"/>
  <c r="O110" i="66"/>
  <c r="AD110" i="66" s="1"/>
  <c r="BS109" i="66"/>
  <c r="BR109" i="66"/>
  <c r="BQ109" i="66"/>
  <c r="BN109" i="66"/>
  <c r="BM109" i="66"/>
  <c r="BL109" i="66"/>
  <c r="BK109" i="66"/>
  <c r="BE109" i="66"/>
  <c r="BD109" i="66"/>
  <c r="BC109" i="66"/>
  <c r="BA109" i="66"/>
  <c r="AZ109" i="66"/>
  <c r="AY109" i="66"/>
  <c r="AX109" i="66"/>
  <c r="AR109" i="66"/>
  <c r="AP109" i="66"/>
  <c r="AN109" i="66"/>
  <c r="AL109" i="66"/>
  <c r="AJ109" i="66"/>
  <c r="U109" i="66"/>
  <c r="T109" i="66"/>
  <c r="S109" i="66"/>
  <c r="R109" i="66"/>
  <c r="P109" i="66"/>
  <c r="BO108" i="66"/>
  <c r="BF108" i="66"/>
  <c r="BB108" i="66"/>
  <c r="AT108" i="66"/>
  <c r="AV108" i="66" s="1"/>
  <c r="AS108" i="66"/>
  <c r="AQ108" i="66"/>
  <c r="AM108" i="66"/>
  <c r="AK108" i="66"/>
  <c r="X108" i="66"/>
  <c r="W108" i="66"/>
  <c r="V108" i="66"/>
  <c r="O108" i="66"/>
  <c r="AC108" i="66" s="1"/>
  <c r="AH108" i="66" s="1"/>
  <c r="BO107" i="66"/>
  <c r="BF107" i="66"/>
  <c r="BB107" i="66"/>
  <c r="AT107" i="66"/>
  <c r="AV107" i="66" s="1"/>
  <c r="AS107" i="66"/>
  <c r="AQ107" i="66"/>
  <c r="AM107" i="66"/>
  <c r="AK107" i="66"/>
  <c r="X107" i="66"/>
  <c r="W107" i="66"/>
  <c r="V107" i="66"/>
  <c r="O107" i="66"/>
  <c r="AC107" i="66" s="1"/>
  <c r="AH107" i="66" s="1"/>
  <c r="BO106" i="66"/>
  <c r="BF106" i="66"/>
  <c r="BB106" i="66"/>
  <c r="AT106" i="66"/>
  <c r="AV106" i="66" s="1"/>
  <c r="AS106" i="66"/>
  <c r="AQ106" i="66"/>
  <c r="AM106" i="66"/>
  <c r="AK106" i="66"/>
  <c r="X106" i="66"/>
  <c r="W106" i="66"/>
  <c r="V106" i="66"/>
  <c r="O106" i="66"/>
  <c r="Z106" i="66" s="1"/>
  <c r="BO105" i="66"/>
  <c r="BF105" i="66"/>
  <c r="BB105" i="66"/>
  <c r="AT105" i="66"/>
  <c r="AV105" i="66" s="1"/>
  <c r="AS105" i="66"/>
  <c r="AQ105" i="66"/>
  <c r="AM105" i="66"/>
  <c r="AK105" i="66"/>
  <c r="X105" i="66"/>
  <c r="W105" i="66"/>
  <c r="V105" i="66"/>
  <c r="O105" i="66"/>
  <c r="AD105" i="66" s="1"/>
  <c r="BO104" i="66"/>
  <c r="BF104" i="66"/>
  <c r="BB104" i="66"/>
  <c r="AT104" i="66"/>
  <c r="AS104" i="66"/>
  <c r="AQ104" i="66"/>
  <c r="AM104" i="66"/>
  <c r="AK104" i="66"/>
  <c r="X104" i="66"/>
  <c r="W104" i="66"/>
  <c r="V104" i="66"/>
  <c r="O104" i="66"/>
  <c r="AB104" i="66" s="1"/>
  <c r="BO103" i="66"/>
  <c r="BF103" i="66"/>
  <c r="BB103" i="66"/>
  <c r="AT103" i="66"/>
  <c r="AV103" i="66" s="1"/>
  <c r="AS103" i="66"/>
  <c r="AQ103" i="66"/>
  <c r="AM103" i="66"/>
  <c r="AK103" i="66"/>
  <c r="X103" i="66"/>
  <c r="X102" i="66" s="1"/>
  <c r="W103" i="66"/>
  <c r="V103" i="66"/>
  <c r="O103" i="66"/>
  <c r="AB103" i="66" s="1"/>
  <c r="BS102" i="66"/>
  <c r="BR102" i="66"/>
  <c r="BQ102" i="66"/>
  <c r="BN102" i="66"/>
  <c r="BM102" i="66"/>
  <c r="BL102" i="66"/>
  <c r="BK102" i="66"/>
  <c r="BE102" i="66"/>
  <c r="BD102" i="66"/>
  <c r="BC102" i="66"/>
  <c r="BA102" i="66"/>
  <c r="AZ102" i="66"/>
  <c r="AY102" i="66"/>
  <c r="AX102" i="66"/>
  <c r="AR102" i="66"/>
  <c r="AP102" i="66"/>
  <c r="AN102" i="66"/>
  <c r="AL102" i="66"/>
  <c r="AJ102" i="66"/>
  <c r="U102" i="66"/>
  <c r="T102" i="66"/>
  <c r="S102" i="66"/>
  <c r="R102" i="66"/>
  <c r="Q102" i="66"/>
  <c r="P102" i="66"/>
  <c r="BO101" i="66"/>
  <c r="BF101" i="66"/>
  <c r="BB101" i="66"/>
  <c r="AT101" i="66"/>
  <c r="AV101" i="66" s="1"/>
  <c r="AS101" i="66"/>
  <c r="AQ101" i="66"/>
  <c r="AM101" i="66"/>
  <c r="AK101" i="66"/>
  <c r="X101" i="66"/>
  <c r="W101" i="66"/>
  <c r="V101" i="66"/>
  <c r="O101" i="66"/>
  <c r="AA101" i="66" s="1"/>
  <c r="BO100" i="66"/>
  <c r="BF100" i="66"/>
  <c r="BB100" i="66"/>
  <c r="AT100" i="66"/>
  <c r="AV100" i="66" s="1"/>
  <c r="AS100" i="66"/>
  <c r="AQ100" i="66"/>
  <c r="AM100" i="66"/>
  <c r="AK100" i="66"/>
  <c r="X100" i="66"/>
  <c r="W100" i="66"/>
  <c r="V100" i="66"/>
  <c r="O100" i="66"/>
  <c r="Y100" i="66" s="1"/>
  <c r="BS99" i="66"/>
  <c r="BR99" i="66"/>
  <c r="BQ99" i="66"/>
  <c r="BN99" i="66"/>
  <c r="BM99" i="66"/>
  <c r="BL99" i="66"/>
  <c r="BK99" i="66"/>
  <c r="BE99" i="66"/>
  <c r="BD99" i="66"/>
  <c r="BC99" i="66"/>
  <c r="BA99" i="66"/>
  <c r="AZ99" i="66"/>
  <c r="AY99" i="66"/>
  <c r="AX99" i="66"/>
  <c r="AR99" i="66"/>
  <c r="AP99" i="66"/>
  <c r="AN99" i="66"/>
  <c r="AL99" i="66"/>
  <c r="AJ99" i="66"/>
  <c r="U99" i="66"/>
  <c r="T99" i="66"/>
  <c r="S99" i="66"/>
  <c r="R99" i="66"/>
  <c r="Q99" i="66"/>
  <c r="P99" i="66"/>
  <c r="BB96" i="66"/>
  <c r="AS96" i="66"/>
  <c r="O96" i="66"/>
  <c r="BO96" i="66"/>
  <c r="AV96" i="66"/>
  <c r="AT96" i="66"/>
  <c r="AQ96" i="66"/>
  <c r="BS96" i="66"/>
  <c r="BR96" i="66"/>
  <c r="BQ96" i="66"/>
  <c r="BN96" i="66"/>
  <c r="BM96" i="66"/>
  <c r="BL96" i="66"/>
  <c r="BK96" i="66"/>
  <c r="BF96" i="66"/>
  <c r="BE96" i="66"/>
  <c r="BD96" i="66"/>
  <c r="BC96" i="66"/>
  <c r="BA96" i="66"/>
  <c r="AZ96" i="66"/>
  <c r="AY96" i="66"/>
  <c r="AX96" i="66"/>
  <c r="AR96" i="66"/>
  <c r="AP96" i="66"/>
  <c r="AN96" i="66"/>
  <c r="AM96" i="66"/>
  <c r="AL96" i="66"/>
  <c r="AJ96" i="66"/>
  <c r="X96" i="66"/>
  <c r="W96" i="66"/>
  <c r="V96" i="66"/>
  <c r="U96" i="66"/>
  <c r="S96" i="66"/>
  <c r="R96" i="66"/>
  <c r="P96" i="66"/>
  <c r="W95" i="66"/>
  <c r="O95" i="66"/>
  <c r="Z95" i="66" s="1"/>
  <c r="AE95" i="66" s="1"/>
  <c r="BO94" i="66"/>
  <c r="BF94" i="66"/>
  <c r="BB94" i="66"/>
  <c r="AT94" i="66"/>
  <c r="AV94" i="66" s="1"/>
  <c r="AS94" i="66"/>
  <c r="AQ94" i="66"/>
  <c r="AM94" i="66"/>
  <c r="AK94" i="66"/>
  <c r="X94" i="66"/>
  <c r="W94" i="66"/>
  <c r="V94" i="66"/>
  <c r="O94" i="66"/>
  <c r="AC94" i="66" s="1"/>
  <c r="AH94" i="66" s="1"/>
  <c r="BO93" i="66"/>
  <c r="BF93" i="66"/>
  <c r="BB93" i="66"/>
  <c r="AT93" i="66"/>
  <c r="AV93" i="66" s="1"/>
  <c r="AS93" i="66"/>
  <c r="AQ93" i="66"/>
  <c r="AM93" i="66"/>
  <c r="AK93" i="66"/>
  <c r="X93" i="66"/>
  <c r="W93" i="66"/>
  <c r="V93" i="66"/>
  <c r="O93" i="66"/>
  <c r="AB93" i="66" s="1"/>
  <c r="BO92" i="66"/>
  <c r="BF92" i="66"/>
  <c r="BB92" i="66"/>
  <c r="AT92" i="66"/>
  <c r="AV92" i="66" s="1"/>
  <c r="AS92" i="66"/>
  <c r="AQ92" i="66"/>
  <c r="AM92" i="66"/>
  <c r="AK92" i="66"/>
  <c r="X92" i="66"/>
  <c r="W92" i="66"/>
  <c r="V92" i="66"/>
  <c r="O92" i="66"/>
  <c r="AA92" i="66" s="1"/>
  <c r="BO90" i="66"/>
  <c r="BF90" i="66"/>
  <c r="BB90" i="66"/>
  <c r="AT90" i="66"/>
  <c r="AV90" i="66" s="1"/>
  <c r="AS90" i="66"/>
  <c r="AQ90" i="66"/>
  <c r="AM90" i="66"/>
  <c r="AK90" i="66"/>
  <c r="X90" i="66"/>
  <c r="W90" i="66"/>
  <c r="V90" i="66"/>
  <c r="O90" i="66"/>
  <c r="AD90" i="66" s="1"/>
  <c r="BS89" i="66"/>
  <c r="BR89" i="66"/>
  <c r="BQ89" i="66"/>
  <c r="BN89" i="66"/>
  <c r="BM89" i="66"/>
  <c r="BL89" i="66"/>
  <c r="BK89" i="66"/>
  <c r="BE89" i="66"/>
  <c r="BD89" i="66"/>
  <c r="BC89" i="66"/>
  <c r="BA89" i="66"/>
  <c r="AZ89" i="66"/>
  <c r="AY89" i="66"/>
  <c r="AX89" i="66"/>
  <c r="AR89" i="66"/>
  <c r="AP89" i="66"/>
  <c r="AN89" i="66"/>
  <c r="AL89" i="66"/>
  <c r="AJ89" i="66"/>
  <c r="U89" i="66"/>
  <c r="T89" i="66"/>
  <c r="S89" i="66"/>
  <c r="R89" i="66"/>
  <c r="Q89" i="66"/>
  <c r="P89" i="66"/>
  <c r="BS88" i="66"/>
  <c r="BR88" i="66"/>
  <c r="BQ88" i="66"/>
  <c r="BN88" i="66"/>
  <c r="BM88" i="66"/>
  <c r="BL88" i="66"/>
  <c r="BK88" i="66"/>
  <c r="BD88" i="66"/>
  <c r="BC88" i="66"/>
  <c r="BA88" i="66"/>
  <c r="AZ88" i="66"/>
  <c r="AY88" i="66"/>
  <c r="AX88" i="66"/>
  <c r="AR88" i="66"/>
  <c r="AP88" i="66"/>
  <c r="AL88" i="66"/>
  <c r="AJ88" i="66"/>
  <c r="U88" i="66"/>
  <c r="T88" i="66"/>
  <c r="S88" i="66"/>
  <c r="R88" i="66"/>
  <c r="Q88" i="66"/>
  <c r="P88" i="66"/>
  <c r="BO87" i="66"/>
  <c r="BF87" i="66"/>
  <c r="BB87" i="66"/>
  <c r="AT87" i="66"/>
  <c r="AV87" i="66" s="1"/>
  <c r="AS87" i="66"/>
  <c r="AQ87" i="66"/>
  <c r="AM87" i="66"/>
  <c r="AK87" i="66"/>
  <c r="AH87" i="66"/>
  <c r="X87" i="66"/>
  <c r="W87" i="66"/>
  <c r="V87" i="66"/>
  <c r="O87" i="66"/>
  <c r="AD87" i="66" s="1"/>
  <c r="BO86" i="66"/>
  <c r="BF86" i="66"/>
  <c r="BB86" i="66"/>
  <c r="AT86" i="66"/>
  <c r="AS86" i="66"/>
  <c r="AQ86" i="66"/>
  <c r="AN86" i="66"/>
  <c r="AM86" i="66"/>
  <c r="AK86" i="66"/>
  <c r="AH86" i="66"/>
  <c r="X86" i="66"/>
  <c r="W86" i="66"/>
  <c r="V86" i="66"/>
  <c r="O86" i="66"/>
  <c r="Y86" i="66" s="1"/>
  <c r="BO85" i="66"/>
  <c r="BF85" i="66"/>
  <c r="BB85" i="66"/>
  <c r="AT85" i="66"/>
  <c r="AS85" i="66"/>
  <c r="AQ85" i="66"/>
  <c r="AN85" i="66"/>
  <c r="AM85" i="66"/>
  <c r="AK85" i="66"/>
  <c r="AH85" i="66"/>
  <c r="X85" i="66"/>
  <c r="W85" i="66"/>
  <c r="V85" i="66"/>
  <c r="O85" i="66"/>
  <c r="Z85" i="66" s="1"/>
  <c r="BO84" i="66"/>
  <c r="BF84" i="66"/>
  <c r="BB84" i="66"/>
  <c r="AT84" i="66"/>
  <c r="AS84" i="66"/>
  <c r="AQ84" i="66"/>
  <c r="AN84" i="66"/>
  <c r="AM84" i="66"/>
  <c r="AK84" i="66"/>
  <c r="AH84" i="66"/>
  <c r="X84" i="66"/>
  <c r="W84" i="66"/>
  <c r="V84" i="66"/>
  <c r="O84" i="66"/>
  <c r="AD84" i="66" s="1"/>
  <c r="BO83" i="66"/>
  <c r="BF83" i="66"/>
  <c r="BB83" i="66"/>
  <c r="AT83" i="66"/>
  <c r="AV83" i="66" s="1"/>
  <c r="AS83" i="66"/>
  <c r="AQ83" i="66"/>
  <c r="AM83" i="66"/>
  <c r="AK83" i="66"/>
  <c r="AH83" i="66"/>
  <c r="X83" i="66"/>
  <c r="W83" i="66"/>
  <c r="V83" i="66"/>
  <c r="O83" i="66"/>
  <c r="AD83" i="66" s="1"/>
  <c r="BO82" i="66"/>
  <c r="BF82" i="66"/>
  <c r="BB82" i="66"/>
  <c r="AT82" i="66"/>
  <c r="AV82" i="66" s="1"/>
  <c r="AS82" i="66"/>
  <c r="AQ82" i="66"/>
  <c r="AM82" i="66"/>
  <c r="AK82" i="66"/>
  <c r="AH82" i="66"/>
  <c r="X82" i="66"/>
  <c r="W82" i="66"/>
  <c r="V82" i="66"/>
  <c r="O82" i="66"/>
  <c r="AB82" i="66" s="1"/>
  <c r="BO81" i="66"/>
  <c r="BF81" i="66"/>
  <c r="BB81" i="66"/>
  <c r="AT81" i="66"/>
  <c r="AV81" i="66" s="1"/>
  <c r="AS81" i="66"/>
  <c r="AQ81" i="66"/>
  <c r="AM81" i="66"/>
  <c r="AK81" i="66"/>
  <c r="AH81" i="66"/>
  <c r="X81" i="66"/>
  <c r="W81" i="66"/>
  <c r="V81" i="66"/>
  <c r="O81" i="66"/>
  <c r="AA81" i="66" s="1"/>
  <c r="BO80" i="66"/>
  <c r="BF80" i="66"/>
  <c r="BB80" i="66"/>
  <c r="AT80" i="66"/>
  <c r="AV80" i="66" s="1"/>
  <c r="AS80" i="66"/>
  <c r="AQ80" i="66"/>
  <c r="AM80" i="66"/>
  <c r="AK80" i="66"/>
  <c r="AH80" i="66"/>
  <c r="X80" i="66"/>
  <c r="W80" i="66"/>
  <c r="V80" i="66"/>
  <c r="O80" i="66"/>
  <c r="AA80" i="66" s="1"/>
  <c r="BO79" i="66"/>
  <c r="BF79" i="66"/>
  <c r="BB79" i="66"/>
  <c r="AT79" i="66"/>
  <c r="AS79" i="66"/>
  <c r="AQ79" i="66"/>
  <c r="AN79" i="66"/>
  <c r="AM79" i="66"/>
  <c r="AK79" i="66"/>
  <c r="AH79" i="66"/>
  <c r="X79" i="66"/>
  <c r="W79" i="66"/>
  <c r="V79" i="66"/>
  <c r="O79" i="66"/>
  <c r="Z79" i="66" s="1"/>
  <c r="BO78" i="66"/>
  <c r="BF78" i="66"/>
  <c r="BB78" i="66"/>
  <c r="AT78" i="66"/>
  <c r="AV78" i="66" s="1"/>
  <c r="AS78" i="66"/>
  <c r="AQ78" i="66"/>
  <c r="AM78" i="66"/>
  <c r="AK78" i="66"/>
  <c r="AH78" i="66"/>
  <c r="X78" i="66"/>
  <c r="W78" i="66"/>
  <c r="V78" i="66"/>
  <c r="O78" i="66"/>
  <c r="Y78" i="66" s="1"/>
  <c r="BO77" i="66"/>
  <c r="BF77" i="66"/>
  <c r="BB77" i="66"/>
  <c r="AT77" i="66"/>
  <c r="AS77" i="66"/>
  <c r="AQ77" i="66"/>
  <c r="AN77" i="66"/>
  <c r="AM77" i="66"/>
  <c r="AK77" i="66"/>
  <c r="AH77" i="66"/>
  <c r="X77" i="66"/>
  <c r="W77" i="66"/>
  <c r="V77" i="66"/>
  <c r="O77" i="66"/>
  <c r="Z77" i="66" s="1"/>
  <c r="BO75" i="66"/>
  <c r="BF75" i="66"/>
  <c r="BB75" i="66"/>
  <c r="AT75" i="66"/>
  <c r="AS75" i="66"/>
  <c r="AQ75" i="66"/>
  <c r="AN75" i="66"/>
  <c r="AM75" i="66"/>
  <c r="AK75" i="66"/>
  <c r="AH75" i="66"/>
  <c r="X75" i="66"/>
  <c r="W75" i="66"/>
  <c r="V75" i="66"/>
  <c r="O75" i="66"/>
  <c r="AA75" i="66" s="1"/>
  <c r="BO74" i="66"/>
  <c r="BF74" i="66"/>
  <c r="BB74" i="66"/>
  <c r="AT74" i="66"/>
  <c r="AS74" i="66"/>
  <c r="AQ74" i="66"/>
  <c r="AN74" i="66"/>
  <c r="AM74" i="66"/>
  <c r="AK74" i="66"/>
  <c r="AH74" i="66"/>
  <c r="X74" i="66"/>
  <c r="W74" i="66"/>
  <c r="V74" i="66"/>
  <c r="O74" i="66"/>
  <c r="AB74" i="66" s="1"/>
  <c r="BO73" i="66"/>
  <c r="BF73" i="66"/>
  <c r="BB73" i="66"/>
  <c r="AT73" i="66"/>
  <c r="AS73" i="66"/>
  <c r="AQ73" i="66"/>
  <c r="AN73" i="66"/>
  <c r="AM73" i="66"/>
  <c r="AK73" i="66"/>
  <c r="AH73" i="66"/>
  <c r="X73" i="66"/>
  <c r="W73" i="66"/>
  <c r="V73" i="66"/>
  <c r="O73" i="66"/>
  <c r="AB73" i="66" s="1"/>
  <c r="BO72" i="66"/>
  <c r="BF72" i="66"/>
  <c r="BB72" i="66"/>
  <c r="AT72" i="66"/>
  <c r="AS72" i="66"/>
  <c r="AQ72" i="66"/>
  <c r="AN72" i="66"/>
  <c r="AM72" i="66"/>
  <c r="AK72" i="66"/>
  <c r="AH72" i="66"/>
  <c r="X72" i="66"/>
  <c r="W72" i="66"/>
  <c r="V72" i="66"/>
  <c r="O72" i="66"/>
  <c r="Z72" i="66" s="1"/>
  <c r="BO71" i="66"/>
  <c r="BF71" i="66"/>
  <c r="BB71" i="66"/>
  <c r="AT71" i="66"/>
  <c r="AS71" i="66"/>
  <c r="AQ71" i="66"/>
  <c r="AN71" i="66"/>
  <c r="AM71" i="66"/>
  <c r="AK71" i="66"/>
  <c r="AH71" i="66"/>
  <c r="X71" i="66"/>
  <c r="W71" i="66"/>
  <c r="V71" i="66"/>
  <c r="O71" i="66"/>
  <c r="AB71" i="66" s="1"/>
  <c r="BO70" i="66"/>
  <c r="BF70" i="66"/>
  <c r="BB70" i="66"/>
  <c r="AT70" i="66"/>
  <c r="AS70" i="66"/>
  <c r="AQ70" i="66"/>
  <c r="AN70" i="66"/>
  <c r="AM70" i="66"/>
  <c r="AK70" i="66"/>
  <c r="AH70" i="66"/>
  <c r="X70" i="66"/>
  <c r="W70" i="66"/>
  <c r="V70" i="66"/>
  <c r="O70" i="66"/>
  <c r="AD70" i="66" s="1"/>
  <c r="BO69" i="66"/>
  <c r="BF69" i="66"/>
  <c r="BB69" i="66"/>
  <c r="AT69" i="66"/>
  <c r="AS69" i="66"/>
  <c r="AQ69" i="66"/>
  <c r="AN69" i="66"/>
  <c r="AM69" i="66"/>
  <c r="AK69" i="66"/>
  <c r="AH69" i="66"/>
  <c r="X69" i="66"/>
  <c r="W69" i="66"/>
  <c r="V69" i="66"/>
  <c r="O69" i="66"/>
  <c r="AD69" i="66" s="1"/>
  <c r="BO68" i="66"/>
  <c r="BF68" i="66"/>
  <c r="BB68" i="66"/>
  <c r="AT68" i="66"/>
  <c r="AS68" i="66"/>
  <c r="AQ68" i="66"/>
  <c r="AN68" i="66"/>
  <c r="AM68" i="66"/>
  <c r="AK68" i="66"/>
  <c r="AH68" i="66"/>
  <c r="X68" i="66"/>
  <c r="W68" i="66"/>
  <c r="V68" i="66"/>
  <c r="O68" i="66"/>
  <c r="AB68" i="66" s="1"/>
  <c r="BO67" i="66"/>
  <c r="BF67" i="66"/>
  <c r="BB67" i="66"/>
  <c r="AT67" i="66"/>
  <c r="AS67" i="66"/>
  <c r="AQ67" i="66"/>
  <c r="AN67" i="66"/>
  <c r="AM67" i="66"/>
  <c r="AK67" i="66"/>
  <c r="AH67" i="66"/>
  <c r="X67" i="66"/>
  <c r="W67" i="66"/>
  <c r="V67" i="66"/>
  <c r="O67" i="66"/>
  <c r="AC67" i="66" s="1"/>
  <c r="BO66" i="66"/>
  <c r="BF66" i="66"/>
  <c r="BB66" i="66"/>
  <c r="AT66" i="66"/>
  <c r="AV66" i="66" s="1"/>
  <c r="AS66" i="66"/>
  <c r="AQ66" i="66"/>
  <c r="AM66" i="66"/>
  <c r="AK66" i="66"/>
  <c r="AH66" i="66"/>
  <c r="X66" i="66"/>
  <c r="W66" i="66"/>
  <c r="V66" i="66"/>
  <c r="O66" i="66"/>
  <c r="AC66" i="66" s="1"/>
  <c r="BO65" i="66"/>
  <c r="BF65" i="66"/>
  <c r="BB65" i="66"/>
  <c r="AT65" i="66"/>
  <c r="AS65" i="66"/>
  <c r="AQ65" i="66"/>
  <c r="AN65" i="66"/>
  <c r="AM65" i="66"/>
  <c r="AK65" i="66"/>
  <c r="AH65" i="66"/>
  <c r="X65" i="66"/>
  <c r="W65" i="66"/>
  <c r="V65" i="66"/>
  <c r="O65" i="66"/>
  <c r="AB65" i="66" s="1"/>
  <c r="BO64" i="66"/>
  <c r="BF64" i="66"/>
  <c r="BB64" i="66"/>
  <c r="AT64" i="66"/>
  <c r="AS64" i="66"/>
  <c r="AQ64" i="66"/>
  <c r="AN64" i="66"/>
  <c r="AM64" i="66"/>
  <c r="AK64" i="66"/>
  <c r="AH64" i="66"/>
  <c r="X64" i="66"/>
  <c r="W64" i="66"/>
  <c r="V64" i="66"/>
  <c r="O64" i="66"/>
  <c r="AD64" i="66" s="1"/>
  <c r="BO63" i="66"/>
  <c r="BF63" i="66"/>
  <c r="BB63" i="66"/>
  <c r="AT63" i="66"/>
  <c r="AS63" i="66"/>
  <c r="AQ63" i="66"/>
  <c r="AN63" i="66"/>
  <c r="AM63" i="66"/>
  <c r="AK63" i="66"/>
  <c r="AH63" i="66"/>
  <c r="X63" i="66"/>
  <c r="W63" i="66"/>
  <c r="V63" i="66"/>
  <c r="O63" i="66"/>
  <c r="Z63" i="66" s="1"/>
  <c r="BO62" i="66"/>
  <c r="BF62" i="66"/>
  <c r="BB62" i="66"/>
  <c r="AT62" i="66"/>
  <c r="AS62" i="66"/>
  <c r="AQ62" i="66"/>
  <c r="AN62" i="66"/>
  <c r="AM62" i="66"/>
  <c r="AK62" i="66"/>
  <c r="AH62" i="66"/>
  <c r="X62" i="66"/>
  <c r="W62" i="66"/>
  <c r="V62" i="66"/>
  <c r="O62" i="66"/>
  <c r="AB62" i="66" s="1"/>
  <c r="BO61" i="66"/>
  <c r="BF61" i="66"/>
  <c r="BB61" i="66"/>
  <c r="AT61" i="66"/>
  <c r="AS61" i="66"/>
  <c r="AQ61" i="66"/>
  <c r="AN61" i="66"/>
  <c r="AM61" i="66"/>
  <c r="AK61" i="66"/>
  <c r="AH61" i="66"/>
  <c r="X61" i="66"/>
  <c r="W61" i="66"/>
  <c r="V61" i="66"/>
  <c r="O61" i="66"/>
  <c r="AA61" i="66" s="1"/>
  <c r="BO60" i="66"/>
  <c r="BF60" i="66"/>
  <c r="BB60" i="66"/>
  <c r="AT60" i="66"/>
  <c r="AS60" i="66"/>
  <c r="AQ60" i="66"/>
  <c r="AN60" i="66"/>
  <c r="AM60" i="66"/>
  <c r="AK60" i="66"/>
  <c r="AH60" i="66"/>
  <c r="X60" i="66"/>
  <c r="W60" i="66"/>
  <c r="V60" i="66"/>
  <c r="O60" i="66"/>
  <c r="Y60" i="66" s="1"/>
  <c r="BO59" i="66"/>
  <c r="BF59" i="66"/>
  <c r="BB59" i="66"/>
  <c r="AT59" i="66"/>
  <c r="AS59" i="66"/>
  <c r="AQ59" i="66"/>
  <c r="AN59" i="66"/>
  <c r="AM59" i="66"/>
  <c r="AK59" i="66"/>
  <c r="AH59" i="66"/>
  <c r="X59" i="66"/>
  <c r="W59" i="66"/>
  <c r="V59" i="66"/>
  <c r="O59" i="66"/>
  <c r="AB59" i="66" s="1"/>
  <c r="BO58" i="66"/>
  <c r="BF58" i="66"/>
  <c r="BB58" i="66"/>
  <c r="AT58" i="66"/>
  <c r="AS58" i="66"/>
  <c r="AQ58" i="66"/>
  <c r="AN58" i="66"/>
  <c r="AM58" i="66"/>
  <c r="AK58" i="66"/>
  <c r="AH58" i="66"/>
  <c r="X58" i="66"/>
  <c r="W58" i="66"/>
  <c r="V58" i="66"/>
  <c r="O58" i="66"/>
  <c r="Z58" i="66" s="1"/>
  <c r="BO57" i="66"/>
  <c r="BF57" i="66"/>
  <c r="BB57" i="66"/>
  <c r="AT57" i="66"/>
  <c r="AS57" i="66"/>
  <c r="AQ57" i="66"/>
  <c r="AN57" i="66"/>
  <c r="AM57" i="66"/>
  <c r="AK57" i="66"/>
  <c r="AH57" i="66"/>
  <c r="X57" i="66"/>
  <c r="W57" i="66"/>
  <c r="V57" i="66"/>
  <c r="O57" i="66"/>
  <c r="AD57" i="66" s="1"/>
  <c r="BO56" i="66"/>
  <c r="BF56" i="66"/>
  <c r="BB56" i="66"/>
  <c r="AT56" i="66"/>
  <c r="AV56" i="66" s="1"/>
  <c r="AS56" i="66"/>
  <c r="AQ56" i="66"/>
  <c r="AM56" i="66"/>
  <c r="AK56" i="66"/>
  <c r="AH56" i="66"/>
  <c r="X56" i="66"/>
  <c r="W56" i="66"/>
  <c r="V56" i="66"/>
  <c r="O56" i="66"/>
  <c r="AD56" i="66" s="1"/>
  <c r="BO55" i="66"/>
  <c r="BF55" i="66"/>
  <c r="BB55" i="66"/>
  <c r="AT55" i="66"/>
  <c r="AS55" i="66"/>
  <c r="AQ55" i="66"/>
  <c r="AN55" i="66"/>
  <c r="AM55" i="66"/>
  <c r="AK55" i="66"/>
  <c r="AH55" i="66"/>
  <c r="X55" i="66"/>
  <c r="W55" i="66"/>
  <c r="V55" i="66"/>
  <c r="O55" i="66"/>
  <c r="Y55" i="66" s="1"/>
  <c r="BO54" i="66"/>
  <c r="BF54" i="66"/>
  <c r="BB54" i="66"/>
  <c r="AT54" i="66"/>
  <c r="AS54" i="66"/>
  <c r="AQ54" i="66"/>
  <c r="AN54" i="66"/>
  <c r="AM54" i="66"/>
  <c r="AK54" i="66"/>
  <c r="AH54" i="66"/>
  <c r="X54" i="66"/>
  <c r="W54" i="66"/>
  <c r="V54" i="66"/>
  <c r="O54" i="66"/>
  <c r="AD54" i="66" s="1"/>
  <c r="BO53" i="66"/>
  <c r="BF53" i="66"/>
  <c r="BB53" i="66"/>
  <c r="AT53" i="66"/>
  <c r="AV53" i="66" s="1"/>
  <c r="AS53" i="66"/>
  <c r="AQ53" i="66"/>
  <c r="AM53" i="66"/>
  <c r="AK53" i="66"/>
  <c r="AH53" i="66"/>
  <c r="X53" i="66"/>
  <c r="W53" i="66"/>
  <c r="V53" i="66"/>
  <c r="O53" i="66"/>
  <c r="AB53" i="66" s="1"/>
  <c r="BO52" i="66"/>
  <c r="BF52" i="66"/>
  <c r="BB52" i="66"/>
  <c r="AT52" i="66"/>
  <c r="AS52" i="66"/>
  <c r="AQ52" i="66"/>
  <c r="AN52" i="66"/>
  <c r="AM52" i="66"/>
  <c r="AK52" i="66"/>
  <c r="AH52" i="66"/>
  <c r="X52" i="66"/>
  <c r="W52" i="66"/>
  <c r="V52" i="66"/>
  <c r="O52" i="66"/>
  <c r="AC52" i="66" s="1"/>
  <c r="BO51" i="66"/>
  <c r="BF51" i="66"/>
  <c r="BB51" i="66"/>
  <c r="AT51" i="66"/>
  <c r="AS51" i="66"/>
  <c r="AQ51" i="66"/>
  <c r="AN51" i="66"/>
  <c r="AM51" i="66"/>
  <c r="AK51" i="66"/>
  <c r="AH51" i="66"/>
  <c r="X51" i="66"/>
  <c r="W51" i="66"/>
  <c r="V51" i="66"/>
  <c r="O51" i="66"/>
  <c r="AA51" i="66" s="1"/>
  <c r="BO50" i="66"/>
  <c r="BF50" i="66"/>
  <c r="BB50" i="66"/>
  <c r="AT50" i="66"/>
  <c r="AS50" i="66"/>
  <c r="AQ50" i="66"/>
  <c r="AN50" i="66"/>
  <c r="AM50" i="66"/>
  <c r="AK50" i="66"/>
  <c r="AH50" i="66"/>
  <c r="X50" i="66"/>
  <c r="W50" i="66"/>
  <c r="V50" i="66"/>
  <c r="O50" i="66"/>
  <c r="AB50" i="66" s="1"/>
  <c r="BO49" i="66"/>
  <c r="BF49" i="66"/>
  <c r="BB49" i="66"/>
  <c r="AT49" i="66"/>
  <c r="AS49" i="66"/>
  <c r="AQ49" i="66"/>
  <c r="AN49" i="66"/>
  <c r="AM49" i="66"/>
  <c r="AK49" i="66"/>
  <c r="AH49" i="66"/>
  <c r="X49" i="66"/>
  <c r="W49" i="66"/>
  <c r="V49" i="66"/>
  <c r="O49" i="66"/>
  <c r="AC49" i="66" s="1"/>
  <c r="BO48" i="66"/>
  <c r="BF48" i="66"/>
  <c r="BB48" i="66"/>
  <c r="AT48" i="66"/>
  <c r="AV48" i="66" s="1"/>
  <c r="AS48" i="66"/>
  <c r="AQ48" i="66"/>
  <c r="AM48" i="66"/>
  <c r="AK48" i="66"/>
  <c r="AH48" i="66"/>
  <c r="X48" i="66"/>
  <c r="W48" i="66"/>
  <c r="V48" i="66"/>
  <c r="O48" i="66"/>
  <c r="AC48" i="66" s="1"/>
  <c r="BO47" i="66"/>
  <c r="BF47" i="66"/>
  <c r="BB47" i="66"/>
  <c r="AT47" i="66"/>
  <c r="AS47" i="66"/>
  <c r="AQ47" i="66"/>
  <c r="AN47" i="66"/>
  <c r="AM47" i="66"/>
  <c r="AK47" i="66"/>
  <c r="AH47" i="66"/>
  <c r="X47" i="66"/>
  <c r="W47" i="66"/>
  <c r="V47" i="66"/>
  <c r="O47" i="66"/>
  <c r="Z47" i="66" s="1"/>
  <c r="BO46" i="66"/>
  <c r="BF46" i="66"/>
  <c r="BB46" i="66"/>
  <c r="AT46" i="66"/>
  <c r="AS46" i="66"/>
  <c r="AQ46" i="66"/>
  <c r="AN46" i="66"/>
  <c r="AM46" i="66"/>
  <c r="AK46" i="66"/>
  <c r="AH46" i="66"/>
  <c r="X46" i="66"/>
  <c r="W46" i="66"/>
  <c r="V46" i="66"/>
  <c r="O46" i="66"/>
  <c r="AA46" i="66" s="1"/>
  <c r="BO45" i="66"/>
  <c r="BF45" i="66"/>
  <c r="BB45" i="66"/>
  <c r="AT45" i="66"/>
  <c r="AS45" i="66"/>
  <c r="AQ45" i="66"/>
  <c r="AN45" i="66"/>
  <c r="AM45" i="66"/>
  <c r="AK45" i="66"/>
  <c r="AH45" i="66"/>
  <c r="X45" i="66"/>
  <c r="W45" i="66"/>
  <c r="V45" i="66"/>
  <c r="O45" i="66"/>
  <c r="AD45" i="66" s="1"/>
  <c r="BO44" i="66"/>
  <c r="BF44" i="66"/>
  <c r="BB44" i="66"/>
  <c r="AT44" i="66"/>
  <c r="AS44" i="66"/>
  <c r="AQ44" i="66"/>
  <c r="AN44" i="66"/>
  <c r="AM44" i="66"/>
  <c r="AK44" i="66"/>
  <c r="AH44" i="66"/>
  <c r="X44" i="66"/>
  <c r="W44" i="66"/>
  <c r="V44" i="66"/>
  <c r="O44" i="66"/>
  <c r="AC44" i="66" s="1"/>
  <c r="BO43" i="66"/>
  <c r="BF43" i="66"/>
  <c r="BB43" i="66"/>
  <c r="AT43" i="66"/>
  <c r="AS43" i="66"/>
  <c r="AQ43" i="66"/>
  <c r="AN43" i="66"/>
  <c r="AM43" i="66"/>
  <c r="AK43" i="66"/>
  <c r="AH43" i="66"/>
  <c r="X43" i="66"/>
  <c r="W43" i="66"/>
  <c r="V43" i="66"/>
  <c r="O43" i="66"/>
  <c r="AD43" i="66" s="1"/>
  <c r="BO42" i="66"/>
  <c r="BF42" i="66"/>
  <c r="BB42" i="66"/>
  <c r="AT42" i="66"/>
  <c r="AS42" i="66"/>
  <c r="AQ42" i="66"/>
  <c r="AN42" i="66"/>
  <c r="AM42" i="66"/>
  <c r="AK42" i="66"/>
  <c r="AH42" i="66"/>
  <c r="X42" i="66"/>
  <c r="W42" i="66"/>
  <c r="V42" i="66"/>
  <c r="O42" i="66"/>
  <c r="AC42" i="66" s="1"/>
  <c r="BO41" i="66"/>
  <c r="BF41" i="66"/>
  <c r="BB41" i="66"/>
  <c r="AT41" i="66"/>
  <c r="AS41" i="66"/>
  <c r="AQ41" i="66"/>
  <c r="AN41" i="66"/>
  <c r="AM41" i="66"/>
  <c r="AK41" i="66"/>
  <c r="AH41" i="66"/>
  <c r="X41" i="66"/>
  <c r="W41" i="66"/>
  <c r="V41" i="66"/>
  <c r="O41" i="66"/>
  <c r="BO40" i="66"/>
  <c r="BF40" i="66"/>
  <c r="BB40" i="66"/>
  <c r="AT40" i="66"/>
  <c r="AS40" i="66"/>
  <c r="AQ40" i="66"/>
  <c r="AN40" i="66"/>
  <c r="AM40" i="66"/>
  <c r="AK40" i="66"/>
  <c r="AH40" i="66"/>
  <c r="X40" i="66"/>
  <c r="W40" i="66"/>
  <c r="V40" i="66"/>
  <c r="O40" i="66"/>
  <c r="AA40" i="66" s="1"/>
  <c r="BO39" i="66"/>
  <c r="BF39" i="66"/>
  <c r="BB39" i="66"/>
  <c r="AT39" i="66"/>
  <c r="AV39" i="66" s="1"/>
  <c r="AS39" i="66"/>
  <c r="AQ39" i="66"/>
  <c r="AM39" i="66"/>
  <c r="AK39" i="66"/>
  <c r="AH39" i="66"/>
  <c r="X39" i="66"/>
  <c r="W39" i="66"/>
  <c r="V39" i="66"/>
  <c r="O39" i="66"/>
  <c r="AB39" i="66" s="1"/>
  <c r="BO38" i="66"/>
  <c r="BF38" i="66"/>
  <c r="BB38" i="66"/>
  <c r="AT38" i="66"/>
  <c r="AV38" i="66" s="1"/>
  <c r="AS38" i="66"/>
  <c r="AQ38" i="66"/>
  <c r="AM38" i="66"/>
  <c r="AK38" i="66"/>
  <c r="AH38" i="66"/>
  <c r="X38" i="66"/>
  <c r="W38" i="66"/>
  <c r="V38" i="66"/>
  <c r="O38" i="66"/>
  <c r="AA38" i="66" s="1"/>
  <c r="BO37" i="66"/>
  <c r="BF37" i="66"/>
  <c r="BB37" i="66"/>
  <c r="AT37" i="66"/>
  <c r="AS37" i="66"/>
  <c r="AQ37" i="66"/>
  <c r="AN37" i="66"/>
  <c r="AM37" i="66"/>
  <c r="AK37" i="66"/>
  <c r="AH37" i="66"/>
  <c r="X37" i="66"/>
  <c r="W37" i="66"/>
  <c r="V37" i="66"/>
  <c r="O37" i="66"/>
  <c r="AD37" i="66" s="1"/>
  <c r="BO36" i="66"/>
  <c r="BF36" i="66"/>
  <c r="BB36" i="66"/>
  <c r="AT36" i="66"/>
  <c r="AS36" i="66"/>
  <c r="AQ36" i="66"/>
  <c r="AN36" i="66"/>
  <c r="AM36" i="66"/>
  <c r="AK36" i="66"/>
  <c r="AH36" i="66"/>
  <c r="X36" i="66"/>
  <c r="W36" i="66"/>
  <c r="V36" i="66"/>
  <c r="O36" i="66"/>
  <c r="AC36" i="66" s="1"/>
  <c r="BO35" i="66"/>
  <c r="BE35" i="66"/>
  <c r="BF35" i="66" s="1"/>
  <c r="BB35" i="66"/>
  <c r="AT35" i="66"/>
  <c r="AS35" i="66"/>
  <c r="AQ35" i="66"/>
  <c r="AN35" i="66"/>
  <c r="AM35" i="66"/>
  <c r="AK35" i="66"/>
  <c r="AH35" i="66"/>
  <c r="X35" i="66"/>
  <c r="W35" i="66"/>
  <c r="V35" i="66"/>
  <c r="O35" i="66"/>
  <c r="AC35" i="66" s="1"/>
  <c r="BO34" i="66"/>
  <c r="BB34" i="66"/>
  <c r="AT34" i="66"/>
  <c r="AS34" i="66"/>
  <c r="AQ34" i="66"/>
  <c r="AN34" i="66"/>
  <c r="AM34" i="66"/>
  <c r="AK34" i="66"/>
  <c r="AH34" i="66"/>
  <c r="X34" i="66"/>
  <c r="W34" i="66"/>
  <c r="V34" i="66"/>
  <c r="O34" i="66"/>
  <c r="AC34" i="66" s="1"/>
  <c r="BO33" i="66"/>
  <c r="BF33" i="66"/>
  <c r="BB33" i="66"/>
  <c r="AT33" i="66"/>
  <c r="AV33" i="66" s="1"/>
  <c r="AS33" i="66"/>
  <c r="AQ33" i="66"/>
  <c r="AM33" i="66"/>
  <c r="AK33" i="66"/>
  <c r="AH33" i="66"/>
  <c r="X33" i="66"/>
  <c r="W33" i="66"/>
  <c r="V33" i="66"/>
  <c r="O33" i="66"/>
  <c r="AC33" i="66" s="1"/>
  <c r="BO32" i="66"/>
  <c r="BF32" i="66"/>
  <c r="BB32" i="66"/>
  <c r="AT32" i="66"/>
  <c r="AS32" i="66"/>
  <c r="AQ32" i="66"/>
  <c r="AM32" i="66"/>
  <c r="AK32" i="66"/>
  <c r="AH32" i="66"/>
  <c r="X32" i="66"/>
  <c r="W32" i="66"/>
  <c r="V32" i="66"/>
  <c r="O32" i="66"/>
  <c r="AC32" i="66" s="1"/>
  <c r="BO31" i="66"/>
  <c r="BF31" i="66"/>
  <c r="BB31" i="66"/>
  <c r="AT31" i="66"/>
  <c r="AV31" i="66" s="1"/>
  <c r="AS31" i="66"/>
  <c r="AQ31" i="66"/>
  <c r="AM31" i="66"/>
  <c r="AK31" i="66"/>
  <c r="AH31" i="66"/>
  <c r="X31" i="66"/>
  <c r="W31" i="66"/>
  <c r="V31" i="66"/>
  <c r="O31" i="66"/>
  <c r="AA31" i="66" s="1"/>
  <c r="BO30" i="66"/>
  <c r="BF30" i="66"/>
  <c r="BB30" i="66"/>
  <c r="AT30" i="66"/>
  <c r="AV30" i="66" s="1"/>
  <c r="AS30" i="66"/>
  <c r="AQ30" i="66"/>
  <c r="AM30" i="66"/>
  <c r="AK30" i="66"/>
  <c r="AH30" i="66"/>
  <c r="X30" i="66"/>
  <c r="W30" i="66"/>
  <c r="V30" i="66"/>
  <c r="O30" i="66"/>
  <c r="AC30" i="66" s="1"/>
  <c r="BO28" i="66"/>
  <c r="BF28" i="66"/>
  <c r="BB28" i="66"/>
  <c r="AT28" i="66"/>
  <c r="AV28" i="66" s="1"/>
  <c r="AS28" i="66"/>
  <c r="AQ28" i="66"/>
  <c r="AM28" i="66"/>
  <c r="AK28" i="66"/>
  <c r="AH28" i="66"/>
  <c r="X28" i="66"/>
  <c r="W28" i="66"/>
  <c r="V28" i="66"/>
  <c r="O28" i="66"/>
  <c r="AC28" i="66" s="1"/>
  <c r="BO27" i="66"/>
  <c r="BF27" i="66"/>
  <c r="BB27" i="66"/>
  <c r="AT27" i="66"/>
  <c r="AS27" i="66"/>
  <c r="AQ27" i="66"/>
  <c r="AN27" i="66"/>
  <c r="AM27" i="66"/>
  <c r="AK27" i="66"/>
  <c r="AH27" i="66"/>
  <c r="X27" i="66"/>
  <c r="W27" i="66"/>
  <c r="V27" i="66"/>
  <c r="O27" i="66"/>
  <c r="AD27" i="66" s="1"/>
  <c r="BO26" i="66"/>
  <c r="BE26" i="66"/>
  <c r="BF26" i="66" s="1"/>
  <c r="BB26" i="66"/>
  <c r="AT26" i="66"/>
  <c r="AS26" i="66"/>
  <c r="AQ26" i="66"/>
  <c r="AN26" i="66"/>
  <c r="AM26" i="66"/>
  <c r="AK26" i="66"/>
  <c r="AH26" i="66"/>
  <c r="X26" i="66"/>
  <c r="W26" i="66"/>
  <c r="V26" i="66"/>
  <c r="O26" i="66"/>
  <c r="Z26" i="66" s="1"/>
  <c r="BO25" i="66"/>
  <c r="BF25" i="66"/>
  <c r="BB25" i="66"/>
  <c r="AT25" i="66"/>
  <c r="AS25" i="66"/>
  <c r="AQ25" i="66"/>
  <c r="AN25" i="66"/>
  <c r="AM25" i="66"/>
  <c r="AK25" i="66"/>
  <c r="AH25" i="66"/>
  <c r="X25" i="66"/>
  <c r="W25" i="66"/>
  <c r="V25" i="66"/>
  <c r="Y25" i="66"/>
  <c r="AP16" i="66"/>
  <c r="AP15" i="66"/>
  <c r="AP14" i="66"/>
  <c r="AP13" i="66"/>
  <c r="AP12" i="66"/>
  <c r="AP11" i="66"/>
  <c r="AA145" i="66" l="1"/>
  <c r="O144" i="66"/>
  <c r="AI76" i="66"/>
  <c r="BU76" i="66" s="1"/>
  <c r="BT134" i="66"/>
  <c r="BU134" i="66" s="1"/>
  <c r="AG29" i="66"/>
  <c r="AI29" i="66" s="1"/>
  <c r="BU29" i="66" s="1"/>
  <c r="BO89" i="66"/>
  <c r="X138" i="66"/>
  <c r="AU140" i="66"/>
  <c r="AU141" i="66"/>
  <c r="AU151" i="66"/>
  <c r="AO61" i="66"/>
  <c r="AO57" i="66"/>
  <c r="AO63" i="66"/>
  <c r="AO135" i="66"/>
  <c r="AO136" i="66"/>
  <c r="AO143" i="66"/>
  <c r="AU117" i="66"/>
  <c r="AU111" i="66"/>
  <c r="AO59" i="66"/>
  <c r="Z149" i="66"/>
  <c r="AC149" i="66"/>
  <c r="V130" i="66"/>
  <c r="AB130" i="66"/>
  <c r="BH97" i="66"/>
  <c r="W130" i="66"/>
  <c r="AC130" i="66"/>
  <c r="AH130" i="66" s="1"/>
  <c r="X130" i="66"/>
  <c r="X115" i="66" s="1"/>
  <c r="AD130" i="66"/>
  <c r="V144" i="66"/>
  <c r="BJ97" i="66"/>
  <c r="AO58" i="66"/>
  <c r="AU131" i="66"/>
  <c r="AO47" i="66"/>
  <c r="AD48" i="66"/>
  <c r="Y142" i="66"/>
  <c r="AD59" i="66"/>
  <c r="AO119" i="66"/>
  <c r="AO108" i="66"/>
  <c r="AO68" i="66"/>
  <c r="AA142" i="66"/>
  <c r="AA33" i="66"/>
  <c r="AC39" i="66"/>
  <c r="AA120" i="66"/>
  <c r="AD33" i="66"/>
  <c r="AV44" i="66"/>
  <c r="AA77" i="66"/>
  <c r="AO137" i="66"/>
  <c r="Y31" i="66"/>
  <c r="AA43" i="66"/>
  <c r="Y90" i="66"/>
  <c r="AC140" i="66"/>
  <c r="AH140" i="66" s="1"/>
  <c r="Z31" i="66"/>
  <c r="Z94" i="66"/>
  <c r="AO43" i="66"/>
  <c r="AC56" i="66"/>
  <c r="Y39" i="66"/>
  <c r="AD117" i="66"/>
  <c r="Z120" i="66"/>
  <c r="BG133" i="66"/>
  <c r="BI133" i="66" s="1"/>
  <c r="BN133" i="66" s="1"/>
  <c r="BO133" i="66" s="1"/>
  <c r="Y28" i="66"/>
  <c r="Z34" i="66"/>
  <c r="Z28" i="66"/>
  <c r="AB34" i="66"/>
  <c r="Y40" i="66"/>
  <c r="AO55" i="66"/>
  <c r="AV59" i="66"/>
  <c r="AV64" i="66"/>
  <c r="AO65" i="66"/>
  <c r="AV69" i="66"/>
  <c r="BF99" i="66"/>
  <c r="AU123" i="66"/>
  <c r="Z40" i="66"/>
  <c r="AC61" i="66"/>
  <c r="AO145" i="66"/>
  <c r="AO67" i="66"/>
  <c r="AV72" i="66"/>
  <c r="AD52" i="66"/>
  <c r="AV67" i="66"/>
  <c r="AO31" i="66"/>
  <c r="Z42" i="66"/>
  <c r="AD47" i="66"/>
  <c r="AV51" i="66"/>
  <c r="AS89" i="66"/>
  <c r="AU93" i="66"/>
  <c r="AO52" i="66"/>
  <c r="AA116" i="66"/>
  <c r="AO110" i="66"/>
  <c r="AO111" i="66"/>
  <c r="AO131" i="66"/>
  <c r="AU133" i="66"/>
  <c r="AU135" i="66"/>
  <c r="AM109" i="66"/>
  <c r="AK138" i="66"/>
  <c r="BG35" i="66"/>
  <c r="AV70" i="66"/>
  <c r="AT138" i="66"/>
  <c r="BJ98" i="66"/>
  <c r="AG98" i="66"/>
  <c r="BH98" i="66"/>
  <c r="AO38" i="66"/>
  <c r="Y61" i="66"/>
  <c r="Y77" i="66"/>
  <c r="AO82" i="66"/>
  <c r="AO94" i="66"/>
  <c r="S115" i="66"/>
  <c r="S152" i="66" s="1"/>
  <c r="AC117" i="66"/>
  <c r="AH117" i="66" s="1"/>
  <c r="AU136" i="66"/>
  <c r="AU147" i="66"/>
  <c r="AB31" i="66"/>
  <c r="AD77" i="66"/>
  <c r="AO84" i="66"/>
  <c r="AU94" i="66"/>
  <c r="AK115" i="66"/>
  <c r="AU148" i="66"/>
  <c r="Y67" i="66"/>
  <c r="Z122" i="66"/>
  <c r="AB36" i="66"/>
  <c r="AV43" i="66"/>
  <c r="AA62" i="66"/>
  <c r="AO66" i="66"/>
  <c r="AV71" i="66"/>
  <c r="Z101" i="66"/>
  <c r="AB122" i="66"/>
  <c r="Z133" i="66"/>
  <c r="AO150" i="66"/>
  <c r="AA55" i="66"/>
  <c r="AT115" i="66"/>
  <c r="AB133" i="66"/>
  <c r="BG146" i="66"/>
  <c r="AU149" i="66"/>
  <c r="AU150" i="66"/>
  <c r="BG40" i="66"/>
  <c r="BI40" i="66" s="1"/>
  <c r="AD31" i="66"/>
  <c r="AO32" i="66"/>
  <c r="Y33" i="66"/>
  <c r="Y45" i="66"/>
  <c r="AA50" i="66"/>
  <c r="AA59" i="66"/>
  <c r="AO62" i="66"/>
  <c r="AD68" i="66"/>
  <c r="BG80" i="66"/>
  <c r="BI80" i="66" s="1"/>
  <c r="AO101" i="66"/>
  <c r="Z105" i="66"/>
  <c r="AO123" i="66"/>
  <c r="Y128" i="66"/>
  <c r="Y135" i="66"/>
  <c r="AH144" i="66"/>
  <c r="Y37" i="66"/>
  <c r="AO73" i="66"/>
  <c r="AM102" i="66"/>
  <c r="AC106" i="66"/>
  <c r="AH106" i="66" s="1"/>
  <c r="AO127" i="66"/>
  <c r="Z128" i="66"/>
  <c r="AC135" i="66"/>
  <c r="AH135" i="66" s="1"/>
  <c r="AK144" i="66"/>
  <c r="Y146" i="66"/>
  <c r="BG147" i="66"/>
  <c r="AV86" i="66"/>
  <c r="X109" i="66"/>
  <c r="AB42" i="66"/>
  <c r="AV55" i="66"/>
  <c r="Z56" i="66"/>
  <c r="AO74" i="66"/>
  <c r="AB90" i="66"/>
  <c r="BG94" i="66"/>
  <c r="BI94" i="66" s="1"/>
  <c r="AO107" i="66"/>
  <c r="Z112" i="66"/>
  <c r="AO129" i="66"/>
  <c r="AQ144" i="66"/>
  <c r="Z30" i="66"/>
  <c r="AV40" i="66"/>
  <c r="AB56" i="66"/>
  <c r="AO69" i="66"/>
  <c r="AO80" i="66"/>
  <c r="AO92" i="66"/>
  <c r="AK89" i="66"/>
  <c r="Y94" i="66"/>
  <c r="O99" i="66"/>
  <c r="AT102" i="66"/>
  <c r="AU107" i="66"/>
  <c r="W99" i="66"/>
  <c r="BG103" i="66"/>
  <c r="BG129" i="66"/>
  <c r="BI129" i="66" s="1"/>
  <c r="BJ91" i="66"/>
  <c r="BG93" i="66"/>
  <c r="BI93" i="66" s="1"/>
  <c r="BG148" i="66"/>
  <c r="BI148" i="66" s="1"/>
  <c r="R152" i="66"/>
  <c r="AG91" i="66"/>
  <c r="AV99" i="66"/>
  <c r="Y46" i="66"/>
  <c r="Y48" i="66"/>
  <c r="Y66" i="66"/>
  <c r="AA28" i="66"/>
  <c r="AA26" i="66"/>
  <c r="BE88" i="66"/>
  <c r="AD28" i="66"/>
  <c r="AB32" i="66"/>
  <c r="Y35" i="66"/>
  <c r="Y38" i="66"/>
  <c r="BG44" i="66"/>
  <c r="BI44" i="66" s="1"/>
  <c r="AB46" i="66"/>
  <c r="AA48" i="66"/>
  <c r="Y51" i="66"/>
  <c r="AO53" i="66"/>
  <c r="AC54" i="66"/>
  <c r="AO56" i="66"/>
  <c r="AB63" i="66"/>
  <c r="AC77" i="66"/>
  <c r="AB81" i="66"/>
  <c r="Y85" i="66"/>
  <c r="AC93" i="66"/>
  <c r="AH93" i="66" s="1"/>
  <c r="BB109" i="66"/>
  <c r="BG116" i="66"/>
  <c r="Y119" i="66"/>
  <c r="AA125" i="66"/>
  <c r="V138" i="66"/>
  <c r="AU142" i="66"/>
  <c r="AU146" i="66"/>
  <c r="AB148" i="66"/>
  <c r="AB26" i="66"/>
  <c r="AD32" i="66"/>
  <c r="Z35" i="66"/>
  <c r="Z38" i="66"/>
  <c r="AO40" i="66"/>
  <c r="AA44" i="66"/>
  <c r="AC46" i="66"/>
  <c r="AB48" i="66"/>
  <c r="AB51" i="66"/>
  <c r="BG58" i="66"/>
  <c r="BI58" i="66" s="1"/>
  <c r="AC63" i="66"/>
  <c r="AC69" i="66"/>
  <c r="AD73" i="66"/>
  <c r="AC81" i="66"/>
  <c r="BG86" i="66"/>
  <c r="AD93" i="66"/>
  <c r="Z100" i="66"/>
  <c r="BB99" i="66"/>
  <c r="Z110" i="66"/>
  <c r="AC114" i="66"/>
  <c r="AH114" i="66" s="1"/>
  <c r="AH113" i="66" s="1"/>
  <c r="AC119" i="66"/>
  <c r="AH119" i="66" s="1"/>
  <c r="BG122" i="66"/>
  <c r="BI122" i="66" s="1"/>
  <c r="Y126" i="66"/>
  <c r="AU137" i="66"/>
  <c r="BG140" i="66"/>
  <c r="BI140" i="66" s="1"/>
  <c r="AD35" i="66"/>
  <c r="AB44" i="66"/>
  <c r="AC51" i="66"/>
  <c r="AD81" i="66"/>
  <c r="AA100" i="66"/>
  <c r="AA99" i="66" s="1"/>
  <c r="AA110" i="66"/>
  <c r="AD119" i="66"/>
  <c r="Z126" i="66"/>
  <c r="AO148" i="66"/>
  <c r="AD26" i="66"/>
  <c r="AA67" i="66"/>
  <c r="AB100" i="66"/>
  <c r="O113" i="66"/>
  <c r="BG121" i="66"/>
  <c r="AD123" i="66"/>
  <c r="AC126" i="66"/>
  <c r="AH126" i="66" s="1"/>
  <c r="W144" i="66"/>
  <c r="AC26" i="66"/>
  <c r="AC38" i="66"/>
  <c r="BG27" i="66"/>
  <c r="BI27" i="66" s="1"/>
  <c r="Z33" i="66"/>
  <c r="AO35" i="66"/>
  <c r="Y42" i="66"/>
  <c r="BG52" i="66"/>
  <c r="AC55" i="66"/>
  <c r="AD61" i="66"/>
  <c r="BG62" i="66"/>
  <c r="BI62" i="66" s="1"/>
  <c r="AB67" i="66"/>
  <c r="Y70" i="66"/>
  <c r="BG71" i="66"/>
  <c r="BI71" i="66" s="1"/>
  <c r="AD74" i="66"/>
  <c r="AB78" i="66"/>
  <c r="AO81" i="66"/>
  <c r="AV85" i="66"/>
  <c r="AA94" i="66"/>
  <c r="AO100" i="66"/>
  <c r="AC105" i="66"/>
  <c r="AH105" i="66" s="1"/>
  <c r="BG106" i="66"/>
  <c r="BI106" i="66" s="1"/>
  <c r="AD116" i="66"/>
  <c r="AD120" i="66"/>
  <c r="Y122" i="66"/>
  <c r="Z124" i="66"/>
  <c r="AU125" i="66"/>
  <c r="AO126" i="66"/>
  <c r="AD128" i="66"/>
  <c r="AB140" i="66"/>
  <c r="BG151" i="66"/>
  <c r="BI151" i="66" s="1"/>
  <c r="AD38" i="66"/>
  <c r="AD44" i="66"/>
  <c r="AD51" i="66"/>
  <c r="AO26" i="66"/>
  <c r="AO30" i="66"/>
  <c r="AV41" i="66"/>
  <c r="BG45" i="66"/>
  <c r="BI45" i="66" s="1"/>
  <c r="AV46" i="66"/>
  <c r="AA47" i="66"/>
  <c r="Z49" i="66"/>
  <c r="AO51" i="66"/>
  <c r="AV57" i="66"/>
  <c r="AV63" i="66"/>
  <c r="AD67" i="66"/>
  <c r="BG87" i="66"/>
  <c r="BI87" i="66" s="1"/>
  <c r="BB89" i="66"/>
  <c r="AB94" i="66"/>
  <c r="AM99" i="66"/>
  <c r="Y101" i="66"/>
  <c r="Y99" i="66" s="1"/>
  <c r="BB102" i="66"/>
  <c r="AO105" i="66"/>
  <c r="AB106" i="66"/>
  <c r="BG108" i="66"/>
  <c r="BI108" i="66" s="1"/>
  <c r="Y112" i="66"/>
  <c r="AO116" i="66"/>
  <c r="AA117" i="66"/>
  <c r="AU119" i="66"/>
  <c r="AO120" i="66"/>
  <c r="AC123" i="66"/>
  <c r="AH123" i="66" s="1"/>
  <c r="Y133" i="66"/>
  <c r="AU139" i="66"/>
  <c r="BG142" i="66"/>
  <c r="BI142" i="66" s="1"/>
  <c r="X144" i="66"/>
  <c r="BO144" i="66"/>
  <c r="AO149" i="66"/>
  <c r="Y150" i="66"/>
  <c r="BF89" i="66"/>
  <c r="AM144" i="66"/>
  <c r="BG28" i="66"/>
  <c r="BG46" i="66"/>
  <c r="BI46" i="66" s="1"/>
  <c r="AC59" i="66"/>
  <c r="BG63" i="66"/>
  <c r="BI63" i="66" s="1"/>
  <c r="W89" i="66"/>
  <c r="AV104" i="66"/>
  <c r="AV102" i="66" s="1"/>
  <c r="AO106" i="66"/>
  <c r="AO112" i="66"/>
  <c r="AU128" i="66"/>
  <c r="AU132" i="66"/>
  <c r="AO141" i="66"/>
  <c r="BG54" i="66"/>
  <c r="BI54" i="66" s="1"/>
  <c r="AO71" i="66"/>
  <c r="AO75" i="66"/>
  <c r="AO79" i="66"/>
  <c r="AO83" i="66"/>
  <c r="BG81" i="66"/>
  <c r="BI81" i="66" s="1"/>
  <c r="BG92" i="66"/>
  <c r="BI92" i="66" s="1"/>
  <c r="AV36" i="66"/>
  <c r="AV47" i="66"/>
  <c r="Y63" i="66"/>
  <c r="AC72" i="66"/>
  <c r="Y103" i="66"/>
  <c r="AU106" i="66"/>
  <c r="BO109" i="66"/>
  <c r="AU112" i="66"/>
  <c r="O115" i="66"/>
  <c r="AD118" i="66"/>
  <c r="AU122" i="66"/>
  <c r="Y143" i="66"/>
  <c r="AS144" i="66"/>
  <c r="AA147" i="66"/>
  <c r="AV27" i="66"/>
  <c r="Y26" i="66"/>
  <c r="AD40" i="66"/>
  <c r="Z46" i="66"/>
  <c r="Z48" i="66"/>
  <c r="AO50" i="66"/>
  <c r="AA54" i="66"/>
  <c r="BG57" i="66"/>
  <c r="BI57" i="66" s="1"/>
  <c r="BG61" i="66"/>
  <c r="AA63" i="66"/>
  <c r="AB66" i="66"/>
  <c r="BG69" i="66"/>
  <c r="BI69" i="66" s="1"/>
  <c r="AV74" i="66"/>
  <c r="AB77" i="66"/>
  <c r="Y81" i="66"/>
  <c r="AT99" i="66"/>
  <c r="AC103" i="66"/>
  <c r="AH103" i="66" s="1"/>
  <c r="BO138" i="66"/>
  <c r="AT144" i="66"/>
  <c r="BG26" i="66"/>
  <c r="BI26" i="66" s="1"/>
  <c r="AV26" i="66"/>
  <c r="Y27" i="66"/>
  <c r="BG30" i="66"/>
  <c r="BI30" i="66" s="1"/>
  <c r="AC31" i="66"/>
  <c r="AV35" i="66"/>
  <c r="AA36" i="66"/>
  <c r="AB38" i="66"/>
  <c r="AC40" i="66"/>
  <c r="AD42" i="66"/>
  <c r="AO44" i="66"/>
  <c r="AO46" i="66"/>
  <c r="BG47" i="66"/>
  <c r="BI47" i="66" s="1"/>
  <c r="BG49" i="66"/>
  <c r="BI49" i="66" s="1"/>
  <c r="AB52" i="66"/>
  <c r="Z55" i="66"/>
  <c r="AC58" i="66"/>
  <c r="AD60" i="66"/>
  <c r="Z62" i="66"/>
  <c r="BG64" i="66"/>
  <c r="BI64" i="66" s="1"/>
  <c r="AB69" i="66"/>
  <c r="AO72" i="66"/>
  <c r="BG73" i="66"/>
  <c r="BI73" i="66" s="1"/>
  <c r="AC75" i="66"/>
  <c r="AO77" i="66"/>
  <c r="Y82" i="66"/>
  <c r="BG85" i="66"/>
  <c r="BI85" i="66" s="1"/>
  <c r="AO86" i="66"/>
  <c r="AT89" i="66"/>
  <c r="AD94" i="66"/>
  <c r="X99" i="66"/>
  <c r="AK99" i="66"/>
  <c r="BG105" i="66"/>
  <c r="BI105" i="66" s="1"/>
  <c r="AK109" i="66"/>
  <c r="AA111" i="66"/>
  <c r="U115" i="66"/>
  <c r="U152" i="66" s="1"/>
  <c r="AC118" i="66"/>
  <c r="AH118" i="66" s="1"/>
  <c r="AO121" i="66"/>
  <c r="AB126" i="66"/>
  <c r="BG127" i="66"/>
  <c r="BI127" i="66" s="1"/>
  <c r="BN127" i="66" s="1"/>
  <c r="BO127" i="66" s="1"/>
  <c r="AO128" i="66"/>
  <c r="AA141" i="66"/>
  <c r="AD143" i="66"/>
  <c r="AU145" i="66"/>
  <c r="AO146" i="66"/>
  <c r="AW146" i="66" s="1"/>
  <c r="Y147" i="66"/>
  <c r="Y149" i="66"/>
  <c r="AO151" i="66"/>
  <c r="AA82" i="66"/>
  <c r="AB111" i="66"/>
  <c r="AB141" i="66"/>
  <c r="AV144" i="66"/>
  <c r="Z27" i="66"/>
  <c r="AA27" i="66"/>
  <c r="AO28" i="66"/>
  <c r="AO33" i="66"/>
  <c r="AD36" i="66"/>
  <c r="AO42" i="66"/>
  <c r="AO48" i="66"/>
  <c r="AV50" i="66"/>
  <c r="BG51" i="66"/>
  <c r="BI51" i="66" s="1"/>
  <c r="BG53" i="66"/>
  <c r="AB55" i="66"/>
  <c r="AC64" i="66"/>
  <c r="BG65" i="66"/>
  <c r="BI65" i="66" s="1"/>
  <c r="Z66" i="66"/>
  <c r="BG68" i="66"/>
  <c r="BI68" i="66" s="1"/>
  <c r="BG72" i="66"/>
  <c r="BI72" i="66" s="1"/>
  <c r="BG74" i="66"/>
  <c r="BI74" i="66" s="1"/>
  <c r="AV79" i="66"/>
  <c r="AC82" i="66"/>
  <c r="Z107" i="66"/>
  <c r="AS109" i="66"/>
  <c r="AC111" i="66"/>
  <c r="AH111" i="66" s="1"/>
  <c r="AV114" i="66"/>
  <c r="AV113" i="66" s="1"/>
  <c r="AU120" i="66"/>
  <c r="Z127" i="66"/>
  <c r="Y129" i="66"/>
  <c r="AB136" i="66"/>
  <c r="AD141" i="66"/>
  <c r="Y145" i="66"/>
  <c r="AC147" i="66"/>
  <c r="AB149" i="66"/>
  <c r="AM88" i="66"/>
  <c r="AB27" i="66"/>
  <c r="BG59" i="66"/>
  <c r="BI59" i="66" s="1"/>
  <c r="AD82" i="66"/>
  <c r="AD111" i="66"/>
  <c r="AB127" i="66"/>
  <c r="Z129" i="66"/>
  <c r="AC136" i="66"/>
  <c r="AH136" i="66" s="1"/>
  <c r="Z145" i="66"/>
  <c r="BF144" i="66"/>
  <c r="AD147" i="66"/>
  <c r="AC27" i="66"/>
  <c r="AB30" i="66"/>
  <c r="AA32" i="66"/>
  <c r="AD34" i="66"/>
  <c r="AO36" i="66"/>
  <c r="BG37" i="66"/>
  <c r="BI37" i="66" s="1"/>
  <c r="BG39" i="66"/>
  <c r="BG41" i="66"/>
  <c r="BI41" i="66" s="1"/>
  <c r="AV42" i="66"/>
  <c r="AD49" i="66"/>
  <c r="BG50" i="66"/>
  <c r="BI50" i="66" s="1"/>
  <c r="Z51" i="66"/>
  <c r="AA53" i="66"/>
  <c r="AD55" i="66"/>
  <c r="AV58" i="66"/>
  <c r="Z59" i="66"/>
  <c r="Z61" i="66"/>
  <c r="AO64" i="66"/>
  <c r="AV65" i="66"/>
  <c r="AD66" i="66"/>
  <c r="Y68" i="66"/>
  <c r="AV75" i="66"/>
  <c r="BG79" i="66"/>
  <c r="BI79" i="66" s="1"/>
  <c r="Z81" i="66"/>
  <c r="AC85" i="66"/>
  <c r="AO87" i="66"/>
  <c r="AU92" i="66"/>
  <c r="AC100" i="66"/>
  <c r="AH100" i="66" s="1"/>
  <c r="BO99" i="66"/>
  <c r="AU104" i="66"/>
  <c r="AA105" i="66"/>
  <c r="Y117" i="66"/>
  <c r="AU118" i="66"/>
  <c r="Z119" i="66"/>
  <c r="AC122" i="66"/>
  <c r="AH122" i="66" s="1"/>
  <c r="AB123" i="66"/>
  <c r="BG125" i="66"/>
  <c r="BI125" i="66" s="1"/>
  <c r="BN125" i="66" s="1"/>
  <c r="BO125" i="66" s="1"/>
  <c r="AC127" i="66"/>
  <c r="AH127" i="66" s="1"/>
  <c r="BG128" i="66"/>
  <c r="AC133" i="66"/>
  <c r="AH133" i="66" s="1"/>
  <c r="BG135" i="66"/>
  <c r="AD136" i="66"/>
  <c r="BG137" i="66"/>
  <c r="BI137" i="66" s="1"/>
  <c r="BN137" i="66" s="1"/>
  <c r="BO137" i="66" s="1"/>
  <c r="AQ138" i="66"/>
  <c r="AO139" i="66"/>
  <c r="AB145" i="66"/>
  <c r="AD149" i="66"/>
  <c r="AD30" i="66"/>
  <c r="AO45" i="66"/>
  <c r="BG48" i="66"/>
  <c r="BI48" i="66" s="1"/>
  <c r="AV52" i="66"/>
  <c r="AB57" i="66"/>
  <c r="AB61" i="66"/>
  <c r="AV62" i="66"/>
  <c r="Y65" i="66"/>
  <c r="Y72" i="66"/>
  <c r="AV73" i="66"/>
  <c r="Y74" i="66"/>
  <c r="AV77" i="66"/>
  <c r="AO78" i="66"/>
  <c r="AD85" i="66"/>
  <c r="AD100" i="66"/>
  <c r="AB105" i="66"/>
  <c r="AA108" i="66"/>
  <c r="AU116" i="66"/>
  <c r="AS115" i="66"/>
  <c r="AA119" i="66"/>
  <c r="AD122" i="66"/>
  <c r="AD127" i="66"/>
  <c r="AD133" i="66"/>
  <c r="AM138" i="66"/>
  <c r="AC145" i="66"/>
  <c r="BB144" i="66"/>
  <c r="AO147" i="66"/>
  <c r="Z148" i="66"/>
  <c r="BG150" i="66"/>
  <c r="BI150" i="66" s="1"/>
  <c r="BG33" i="66"/>
  <c r="AO34" i="66"/>
  <c r="BG38" i="66"/>
  <c r="AO41" i="66"/>
  <c r="BG42" i="66"/>
  <c r="BI42" i="66" s="1"/>
  <c r="AO49" i="66"/>
  <c r="AA65" i="66"/>
  <c r="BG67" i="66"/>
  <c r="AA72" i="66"/>
  <c r="AA74" i="66"/>
  <c r="AV84" i="66"/>
  <c r="AB108" i="66"/>
  <c r="AU129" i="66"/>
  <c r="AD145" i="66"/>
  <c r="AO27" i="66"/>
  <c r="BG31" i="66"/>
  <c r="Y50" i="66"/>
  <c r="BG56" i="66"/>
  <c r="AC65" i="66"/>
  <c r="AB72" i="66"/>
  <c r="AC74" i="66"/>
  <c r="AO85" i="66"/>
  <c r="AD148" i="66"/>
  <c r="AD65" i="66"/>
  <c r="AA103" i="66"/>
  <c r="AD112" i="66"/>
  <c r="BB115" i="66"/>
  <c r="AB128" i="66"/>
  <c r="BG131" i="66"/>
  <c r="BI131" i="66" s="1"/>
  <c r="BN131" i="66" s="1"/>
  <c r="BO131" i="66" s="1"/>
  <c r="Z135" i="66"/>
  <c r="AD140" i="66"/>
  <c r="AD142" i="66"/>
  <c r="BF88" i="66"/>
  <c r="AC50" i="66"/>
  <c r="BG60" i="66"/>
  <c r="BI60" i="66" s="1"/>
  <c r="AD72" i="66"/>
  <c r="W109" i="66"/>
  <c r="BF115" i="66"/>
  <c r="AB120" i="66"/>
  <c r="W123" i="66"/>
  <c r="Y124" i="66"/>
  <c r="AO125" i="66"/>
  <c r="AU127" i="66"/>
  <c r="AC128" i="66"/>
  <c r="AH128" i="66" s="1"/>
  <c r="BG132" i="66"/>
  <c r="BI132" i="66" s="1"/>
  <c r="BN132" i="66" s="1"/>
  <c r="BO132" i="66" s="1"/>
  <c r="AB135" i="66"/>
  <c r="AO140" i="66"/>
  <c r="BG149" i="66"/>
  <c r="W88" i="66"/>
  <c r="AD46" i="66"/>
  <c r="AV68" i="66"/>
  <c r="Y69" i="66"/>
  <c r="AB84" i="66"/>
  <c r="Y118" i="66"/>
  <c r="AA151" i="66"/>
  <c r="AV37" i="66"/>
  <c r="AO39" i="66"/>
  <c r="AV45" i="66"/>
  <c r="AD50" i="66"/>
  <c r="BG34" i="66"/>
  <c r="BG36" i="66"/>
  <c r="BI36" i="66" s="1"/>
  <c r="AB40" i="66"/>
  <c r="Z52" i="66"/>
  <c r="AB58" i="66"/>
  <c r="AV61" i="66"/>
  <c r="BG66" i="66"/>
  <c r="BI66" i="66" s="1"/>
  <c r="Z69" i="66"/>
  <c r="AO70" i="66"/>
  <c r="BG78" i="66"/>
  <c r="BI78" i="66" s="1"/>
  <c r="AD101" i="66"/>
  <c r="BG104" i="66"/>
  <c r="BI104" i="66" s="1"/>
  <c r="AS102" i="66"/>
  <c r="BG107" i="66"/>
  <c r="BI107" i="66" s="1"/>
  <c r="BF102" i="66"/>
  <c r="Z111" i="66"/>
  <c r="T115" i="66"/>
  <c r="T152" i="66" s="1"/>
  <c r="AB118" i="66"/>
  <c r="AA126" i="66"/>
  <c r="AD135" i="66"/>
  <c r="Z141" i="66"/>
  <c r="BB138" i="66"/>
  <c r="Z143" i="66"/>
  <c r="BG145" i="66"/>
  <c r="AD41" i="66"/>
  <c r="AC41" i="66"/>
  <c r="AB41" i="66"/>
  <c r="AA41" i="66"/>
  <c r="Z41" i="66"/>
  <c r="Y41" i="66"/>
  <c r="BG43" i="66"/>
  <c r="BI43" i="66" s="1"/>
  <c r="AV49" i="66"/>
  <c r="AV34" i="66"/>
  <c r="AO37" i="66"/>
  <c r="BG32" i="66"/>
  <c r="BI32" i="66" s="1"/>
  <c r="AO54" i="66"/>
  <c r="O88" i="66"/>
  <c r="AB25" i="66"/>
  <c r="AD25" i="66"/>
  <c r="AC25" i="66"/>
  <c r="AA25" i="66"/>
  <c r="Z25" i="66"/>
  <c r="AE25" i="66" s="1"/>
  <c r="AS88" i="66"/>
  <c r="AN88" i="66"/>
  <c r="AB28" i="66"/>
  <c r="Y32" i="66"/>
  <c r="AB33" i="66"/>
  <c r="Y36" i="66"/>
  <c r="Z37" i="66"/>
  <c r="AD39" i="66"/>
  <c r="Y44" i="66"/>
  <c r="Z45" i="66"/>
  <c r="AB47" i="66"/>
  <c r="AC53" i="66"/>
  <c r="AV54" i="66"/>
  <c r="AA56" i="66"/>
  <c r="Y56" i="66"/>
  <c r="Y58" i="66"/>
  <c r="AO60" i="66"/>
  <c r="AA70" i="66"/>
  <c r="Z73" i="66"/>
  <c r="AJ152" i="66"/>
  <c r="Z32" i="66"/>
  <c r="Z36" i="66"/>
  <c r="AA37" i="66"/>
  <c r="Y43" i="66"/>
  <c r="Z44" i="66"/>
  <c r="AA45" i="66"/>
  <c r="AC47" i="66"/>
  <c r="AD53" i="66"/>
  <c r="Y54" i="66"/>
  <c r="AC60" i="66"/>
  <c r="AA60" i="66"/>
  <c r="Z60" i="66"/>
  <c r="Z64" i="66"/>
  <c r="Z71" i="66"/>
  <c r="AD80" i="66"/>
  <c r="AB80" i="66"/>
  <c r="Z80" i="66"/>
  <c r="Y80" i="66"/>
  <c r="AA83" i="66"/>
  <c r="AC86" i="66"/>
  <c r="AB86" i="66"/>
  <c r="Z86" i="66"/>
  <c r="AD86" i="66"/>
  <c r="AA87" i="66"/>
  <c r="AM89" i="66"/>
  <c r="AO90" i="66"/>
  <c r="AB37" i="66"/>
  <c r="Z43" i="66"/>
  <c r="AB45" i="66"/>
  <c r="Y52" i="66"/>
  <c r="Z54" i="66"/>
  <c r="AV60" i="66"/>
  <c r="AB64" i="66"/>
  <c r="AO104" i="66"/>
  <c r="AK102" i="66"/>
  <c r="AC37" i="66"/>
  <c r="AC45" i="66"/>
  <c r="AC79" i="66"/>
  <c r="AD79" i="66"/>
  <c r="AA79" i="66"/>
  <c r="Y79" i="66"/>
  <c r="BO88" i="66"/>
  <c r="AT88" i="66"/>
  <c r="AA35" i="66"/>
  <c r="AA42" i="66"/>
  <c r="AB43" i="66"/>
  <c r="AA52" i="66"/>
  <c r="AB54" i="66"/>
  <c r="AC68" i="66"/>
  <c r="AA68" i="66"/>
  <c r="Z68" i="66"/>
  <c r="AD75" i="66"/>
  <c r="AB75" i="66"/>
  <c r="Z75" i="66"/>
  <c r="Y75" i="66"/>
  <c r="AU101" i="66"/>
  <c r="AS99" i="66"/>
  <c r="AQ88" i="66"/>
  <c r="AC57" i="66"/>
  <c r="Z57" i="66"/>
  <c r="BG77" i="66"/>
  <c r="BI77" i="66" s="1"/>
  <c r="AB35" i="66"/>
  <c r="AC43" i="66"/>
  <c r="AV25" i="66"/>
  <c r="Y30" i="66"/>
  <c r="Y34" i="66"/>
  <c r="Y49" i="66"/>
  <c r="Z50" i="66"/>
  <c r="BG55" i="66"/>
  <c r="BI55" i="66" s="1"/>
  <c r="AB60" i="66"/>
  <c r="Y62" i="66"/>
  <c r="AD62" i="66"/>
  <c r="AC62" i="66"/>
  <c r="AA78" i="66"/>
  <c r="Z78" i="66"/>
  <c r="AD78" i="66"/>
  <c r="AC78" i="66"/>
  <c r="AC80" i="66"/>
  <c r="AA86" i="66"/>
  <c r="BG101" i="66"/>
  <c r="BI101" i="66" s="1"/>
  <c r="V99" i="66"/>
  <c r="Z70" i="66"/>
  <c r="AC70" i="66"/>
  <c r="AB70" i="66"/>
  <c r="BG84" i="66"/>
  <c r="BI84" i="66" s="1"/>
  <c r="BG90" i="66"/>
  <c r="V89" i="66"/>
  <c r="BI96" i="66"/>
  <c r="BG96" i="66"/>
  <c r="V88" i="66"/>
  <c r="AH88" i="66"/>
  <c r="BB88" i="66"/>
  <c r="AA30" i="66"/>
  <c r="AA34" i="66"/>
  <c r="Z39" i="66"/>
  <c r="AA49" i="66"/>
  <c r="AD58" i="66"/>
  <c r="AA58" i="66"/>
  <c r="BG70" i="66"/>
  <c r="BI70" i="66" s="1"/>
  <c r="AC73" i="66"/>
  <c r="AA73" i="66"/>
  <c r="Y73" i="66"/>
  <c r="AB79" i="66"/>
  <c r="AA39" i="66"/>
  <c r="Y47" i="66"/>
  <c r="AB49" i="66"/>
  <c r="Y53" i="66"/>
  <c r="Y57" i="66"/>
  <c r="AA64" i="66"/>
  <c r="Y64" i="66"/>
  <c r="AA71" i="66"/>
  <c r="Y71" i="66"/>
  <c r="AD71" i="66"/>
  <c r="AC71" i="66"/>
  <c r="Y83" i="66"/>
  <c r="AC83" i="66"/>
  <c r="AB83" i="66"/>
  <c r="Z83" i="66"/>
  <c r="Z87" i="66"/>
  <c r="AC87" i="66"/>
  <c r="AB87" i="66"/>
  <c r="Y87" i="66"/>
  <c r="AF95" i="66"/>
  <c r="BH95" i="66" s="1"/>
  <c r="X88" i="66"/>
  <c r="AK88" i="66"/>
  <c r="BG25" i="66"/>
  <c r="Z53" i="66"/>
  <c r="AA57" i="66"/>
  <c r="BG83" i="66"/>
  <c r="BI83" i="66" s="1"/>
  <c r="AU100" i="66"/>
  <c r="AQ99" i="66"/>
  <c r="Y59" i="66"/>
  <c r="AD63" i="66"/>
  <c r="AA69" i="66"/>
  <c r="BG75" i="66"/>
  <c r="Q152" i="66"/>
  <c r="X89" i="66"/>
  <c r="AU90" i="66"/>
  <c r="AA96" i="66"/>
  <c r="AV110" i="66"/>
  <c r="AV109" i="66" s="1"/>
  <c r="AT109" i="66"/>
  <c r="AD92" i="66"/>
  <c r="AC92" i="66"/>
  <c r="AH92" i="66" s="1"/>
  <c r="Y92" i="66"/>
  <c r="Z67" i="66"/>
  <c r="BG82" i="66"/>
  <c r="BI82" i="66" s="1"/>
  <c r="Z90" i="66"/>
  <c r="AV89" i="66"/>
  <c r="AO93" i="66"/>
  <c r="AD104" i="66"/>
  <c r="Y104" i="66"/>
  <c r="AA104" i="66"/>
  <c r="Z104" i="66"/>
  <c r="O102" i="66"/>
  <c r="AA84" i="66"/>
  <c r="Z84" i="66"/>
  <c r="AA90" i="66"/>
  <c r="Z93" i="66"/>
  <c r="AA93" i="66"/>
  <c r="V102" i="66"/>
  <c r="AU105" i="66"/>
  <c r="Y96" i="66"/>
  <c r="AK96" i="66"/>
  <c r="AU103" i="66"/>
  <c r="AQ102" i="66"/>
  <c r="Z65" i="66"/>
  <c r="AA66" i="66"/>
  <c r="Z74" i="66"/>
  <c r="Z82" i="66"/>
  <c r="AC90" i="66"/>
  <c r="Z92" i="66"/>
  <c r="BG100" i="66"/>
  <c r="W102" i="66"/>
  <c r="AB107" i="66"/>
  <c r="AD107" i="66"/>
  <c r="AA107" i="66"/>
  <c r="Y107" i="66"/>
  <c r="AD96" i="66"/>
  <c r="AB96" i="66"/>
  <c r="BG111" i="66"/>
  <c r="BI111" i="66" s="1"/>
  <c r="Y84" i="66"/>
  <c r="AQ89" i="66"/>
  <c r="AB92" i="66"/>
  <c r="Y93" i="66"/>
  <c r="AC104" i="66"/>
  <c r="Z96" i="66"/>
  <c r="AC84" i="66"/>
  <c r="AB85" i="66"/>
  <c r="AA85" i="66"/>
  <c r="O89" i="66"/>
  <c r="AC101" i="66"/>
  <c r="AH101" i="66" s="1"/>
  <c r="Y106" i="66"/>
  <c r="AU108" i="66"/>
  <c r="O109" i="66"/>
  <c r="AQ109" i="66"/>
  <c r="AU110" i="66"/>
  <c r="AC112" i="66"/>
  <c r="AH112" i="66" s="1"/>
  <c r="AB114" i="66"/>
  <c r="AB113" i="66" s="1"/>
  <c r="Z114" i="66"/>
  <c r="Z113" i="66" s="1"/>
  <c r="AA114" i="66"/>
  <c r="AA113" i="66" s="1"/>
  <c r="AO114" i="66"/>
  <c r="BG117" i="66"/>
  <c r="BI117" i="66" s="1"/>
  <c r="AB121" i="66"/>
  <c r="AO132" i="66"/>
  <c r="AO133" i="66"/>
  <c r="AA106" i="66"/>
  <c r="Y108" i="66"/>
  <c r="Y110" i="66"/>
  <c r="AC125" i="66"/>
  <c r="AH125" i="66" s="1"/>
  <c r="AB125" i="66"/>
  <c r="W138" i="66"/>
  <c r="BG139" i="66"/>
  <c r="Y131" i="66"/>
  <c r="Z131" i="66"/>
  <c r="AA131" i="66"/>
  <c r="Z132" i="66"/>
  <c r="Y132" i="66"/>
  <c r="AD103" i="66"/>
  <c r="Z103" i="66"/>
  <c r="BO102" i="66"/>
  <c r="AD106" i="66"/>
  <c r="AB110" i="66"/>
  <c r="Y114" i="66"/>
  <c r="AU114" i="66"/>
  <c r="BG119" i="66"/>
  <c r="BI119" i="66" s="1"/>
  <c r="BN119" i="66" s="1"/>
  <c r="BO119" i="66" s="1"/>
  <c r="BG126" i="66"/>
  <c r="BI126" i="66" s="1"/>
  <c r="BN126" i="66" s="1"/>
  <c r="BO126" i="66" s="1"/>
  <c r="BG136" i="66"/>
  <c r="BI136" i="66" s="1"/>
  <c r="BN136" i="66" s="1"/>
  <c r="BO136" i="66" s="1"/>
  <c r="AO103" i="66"/>
  <c r="Y105" i="66"/>
  <c r="AC110" i="66"/>
  <c r="BF109" i="66"/>
  <c r="AO122" i="66"/>
  <c r="AA123" i="66"/>
  <c r="Y125" i="66"/>
  <c r="BG112" i="66"/>
  <c r="BI112" i="66" s="1"/>
  <c r="BG120" i="66"/>
  <c r="BI120" i="66" s="1"/>
  <c r="BN120" i="66" s="1"/>
  <c r="BO120" i="66" s="1"/>
  <c r="Z125" i="66"/>
  <c r="AB131" i="66"/>
  <c r="AA132" i="66"/>
  <c r="AU143" i="66"/>
  <c r="AD121" i="66"/>
  <c r="Y121" i="66"/>
  <c r="Z121" i="66"/>
  <c r="AU126" i="66"/>
  <c r="AC131" i="66"/>
  <c r="AH131" i="66" s="1"/>
  <c r="AB132" i="66"/>
  <c r="AV133" i="66"/>
  <c r="AV115" i="66" s="1"/>
  <c r="BG118" i="66"/>
  <c r="BI118" i="66" s="1"/>
  <c r="AD131" i="66"/>
  <c r="AC132" i="66"/>
  <c r="AH132" i="66" s="1"/>
  <c r="AD108" i="66"/>
  <c r="Z108" i="66"/>
  <c r="BG114" i="66"/>
  <c r="Y116" i="66"/>
  <c r="AB116" i="66"/>
  <c r="AC116" i="66"/>
  <c r="AD132" i="66"/>
  <c r="Z137" i="66"/>
  <c r="AC137" i="66"/>
  <c r="AH137" i="66" s="1"/>
  <c r="AB137" i="66"/>
  <c r="AA137" i="66"/>
  <c r="Y137" i="66"/>
  <c r="AV138" i="66"/>
  <c r="BG110" i="66"/>
  <c r="V109" i="66"/>
  <c r="AM115" i="66"/>
  <c r="Z123" i="66"/>
  <c r="Y123" i="66"/>
  <c r="AD129" i="66"/>
  <c r="AA129" i="66"/>
  <c r="AB129" i="66"/>
  <c r="AB101" i="66"/>
  <c r="AB112" i="66"/>
  <c r="AQ115" i="66"/>
  <c r="AO117" i="66"/>
  <c r="AA121" i="66"/>
  <c r="AO118" i="66"/>
  <c r="AU121" i="66"/>
  <c r="AA136" i="66"/>
  <c r="AA140" i="66"/>
  <c r="AS138" i="66"/>
  <c r="AC142" i="66"/>
  <c r="AH142" i="66" s="1"/>
  <c r="AB139" i="66"/>
  <c r="O138" i="66"/>
  <c r="BG141" i="66"/>
  <c r="BI141" i="66" s="1"/>
  <c r="Z117" i="66"/>
  <c r="AA118" i="66"/>
  <c r="Y120" i="66"/>
  <c r="AA127" i="66"/>
  <c r="Y141" i="66"/>
  <c r="AA143" i="66"/>
  <c r="Y139" i="66"/>
  <c r="AB143" i="66"/>
  <c r="Z139" i="66"/>
  <c r="AO142" i="66"/>
  <c r="AA139" i="66"/>
  <c r="AC139" i="66"/>
  <c r="AD139" i="66"/>
  <c r="Z136" i="66"/>
  <c r="Z140" i="66"/>
  <c r="AB142" i="66"/>
  <c r="BG143" i="66"/>
  <c r="BI143" i="66" s="1"/>
  <c r="AD146" i="66"/>
  <c r="Y148" i="66"/>
  <c r="AD150" i="66"/>
  <c r="AA148" i="66"/>
  <c r="Z147" i="66"/>
  <c r="Y151" i="66"/>
  <c r="Z151" i="66"/>
  <c r="Z146" i="66"/>
  <c r="Z150" i="66"/>
  <c r="AB151" i="66"/>
  <c r="AA146" i="66"/>
  <c r="AA150" i="66"/>
  <c r="AC151" i="66"/>
  <c r="AB146" i="66"/>
  <c r="AB150" i="66"/>
  <c r="AE59" i="66" l="1"/>
  <c r="AE53" i="66"/>
  <c r="AF53" i="66" s="1"/>
  <c r="BH53" i="66" s="1"/>
  <c r="AE44" i="66"/>
  <c r="AE60" i="66"/>
  <c r="AE69" i="66"/>
  <c r="AF69" i="66" s="1"/>
  <c r="AG69" i="66" s="1"/>
  <c r="AI69" i="66" s="1"/>
  <c r="AE86" i="66"/>
  <c r="AF86" i="66" s="1"/>
  <c r="AE36" i="66"/>
  <c r="AW141" i="66"/>
  <c r="AE73" i="66"/>
  <c r="AF73" i="66" s="1"/>
  <c r="AE30" i="66"/>
  <c r="AE79" i="66"/>
  <c r="AE55" i="66"/>
  <c r="AF55" i="66" s="1"/>
  <c r="AG55" i="66" s="1"/>
  <c r="AE78" i="66"/>
  <c r="AE70" i="66"/>
  <c r="AF70" i="66" s="1"/>
  <c r="BJ70" i="66" s="1"/>
  <c r="AE39" i="66"/>
  <c r="AE47" i="66"/>
  <c r="AE81" i="66"/>
  <c r="AF81" i="66" s="1"/>
  <c r="AG81" i="66" s="1"/>
  <c r="AE84" i="66"/>
  <c r="AE50" i="66"/>
  <c r="AF50" i="66" s="1"/>
  <c r="BJ50" i="66" s="1"/>
  <c r="AE26" i="66"/>
  <c r="AE83" i="66"/>
  <c r="AE49" i="66"/>
  <c r="AE54" i="66"/>
  <c r="AE63" i="66"/>
  <c r="AE34" i="66"/>
  <c r="AF34" i="66" s="1"/>
  <c r="BH34" i="66" s="1"/>
  <c r="AE75" i="66"/>
  <c r="AE58" i="66"/>
  <c r="AE32" i="66"/>
  <c r="AE82" i="66"/>
  <c r="AF82" i="66" s="1"/>
  <c r="BJ82" i="66" s="1"/>
  <c r="AE51" i="66"/>
  <c r="AF51" i="66" s="1"/>
  <c r="BJ51" i="66" s="1"/>
  <c r="AE40" i="66"/>
  <c r="AF40" i="66" s="1"/>
  <c r="AE56" i="66"/>
  <c r="AE74" i="66"/>
  <c r="AE27" i="66"/>
  <c r="AF27" i="66" s="1"/>
  <c r="BH27" i="66" s="1"/>
  <c r="AE66" i="66"/>
  <c r="AF66" i="66" s="1"/>
  <c r="AG66" i="66" s="1"/>
  <c r="AE37" i="66"/>
  <c r="AF37" i="66" s="1"/>
  <c r="AE67" i="66"/>
  <c r="AF67" i="66" s="1"/>
  <c r="AG67" i="66" s="1"/>
  <c r="AE52" i="66"/>
  <c r="AF52" i="66" s="1"/>
  <c r="BH52" i="66" s="1"/>
  <c r="AE42" i="66"/>
  <c r="AF42" i="66" s="1"/>
  <c r="BJ42" i="66" s="1"/>
  <c r="AE85" i="66"/>
  <c r="AE45" i="66"/>
  <c r="AF45" i="66" s="1"/>
  <c r="AE71" i="66"/>
  <c r="AF71" i="66" s="1"/>
  <c r="BJ71" i="66" s="1"/>
  <c r="AE80" i="66"/>
  <c r="AE72" i="66"/>
  <c r="AF72" i="66" s="1"/>
  <c r="AG72" i="66" s="1"/>
  <c r="AE48" i="66"/>
  <c r="AF48" i="66" s="1"/>
  <c r="BH48" i="66" s="1"/>
  <c r="AE87" i="66"/>
  <c r="AF87" i="66" s="1"/>
  <c r="BJ87" i="66" s="1"/>
  <c r="AE64" i="66"/>
  <c r="AF64" i="66" s="1"/>
  <c r="AE43" i="66"/>
  <c r="AE46" i="66"/>
  <c r="AF46" i="66" s="1"/>
  <c r="BH46" i="66" s="1"/>
  <c r="AE33" i="66"/>
  <c r="AF33" i="66" s="1"/>
  <c r="BH33" i="66" s="1"/>
  <c r="AE77" i="66"/>
  <c r="AF77" i="66" s="1"/>
  <c r="AG77" i="66" s="1"/>
  <c r="AI77" i="66" s="1"/>
  <c r="AE28" i="66"/>
  <c r="AE41" i="66"/>
  <c r="AF41" i="66" s="1"/>
  <c r="BH41" i="66" s="1"/>
  <c r="AE65" i="66"/>
  <c r="AE31" i="66"/>
  <c r="AE57" i="66"/>
  <c r="AE68" i="66"/>
  <c r="AE38" i="66"/>
  <c r="AF38" i="66" s="1"/>
  <c r="AG38" i="66" s="1"/>
  <c r="AI38" i="66" s="1"/>
  <c r="AE61" i="66"/>
  <c r="AF61" i="66" s="1"/>
  <c r="AG61" i="66" s="1"/>
  <c r="AE62" i="66"/>
  <c r="AE35" i="66"/>
  <c r="AF35" i="66" s="1"/>
  <c r="AG35" i="66" s="1"/>
  <c r="AI35" i="66" s="1"/>
  <c r="AW123" i="66"/>
  <c r="AW140" i="66"/>
  <c r="AW142" i="66"/>
  <c r="W115" i="66"/>
  <c r="W152" i="66" s="1"/>
  <c r="AO99" i="66"/>
  <c r="AW151" i="66"/>
  <c r="AW105" i="66"/>
  <c r="AW93" i="66"/>
  <c r="AW143" i="66"/>
  <c r="AW107" i="66"/>
  <c r="AW119" i="66"/>
  <c r="AW94" i="66"/>
  <c r="AW127" i="66"/>
  <c r="AW104" i="66"/>
  <c r="AW135" i="66"/>
  <c r="AW148" i="66"/>
  <c r="BT97" i="66"/>
  <c r="BU97" i="66" s="1"/>
  <c r="AW117" i="66"/>
  <c r="AW108" i="66"/>
  <c r="BG130" i="66"/>
  <c r="BI130" i="66" s="1"/>
  <c r="BN130" i="66" s="1"/>
  <c r="BO130" i="66" s="1"/>
  <c r="AW92" i="66"/>
  <c r="AW150" i="66"/>
  <c r="AW131" i="66"/>
  <c r="AW147" i="66"/>
  <c r="AW111" i="66"/>
  <c r="AW136" i="66"/>
  <c r="AW101" i="66"/>
  <c r="AF63" i="66"/>
  <c r="BH63" i="66" s="1"/>
  <c r="AW149" i="66"/>
  <c r="V115" i="66"/>
  <c r="V152" i="66" s="1"/>
  <c r="AE105" i="66"/>
  <c r="AF105" i="66" s="1"/>
  <c r="BJ105" i="66" s="1"/>
  <c r="AE130" i="66"/>
  <c r="AF130" i="66" s="1"/>
  <c r="AO144" i="66"/>
  <c r="AB89" i="66"/>
  <c r="AF26" i="66"/>
  <c r="AW112" i="66"/>
  <c r="AW116" i="66"/>
  <c r="AW106" i="66"/>
  <c r="BT98" i="66"/>
  <c r="BU98" i="66" s="1"/>
  <c r="AU144" i="66"/>
  <c r="AE117" i="66"/>
  <c r="AF117" i="66" s="1"/>
  <c r="BH117" i="66" s="1"/>
  <c r="AF28" i="66"/>
  <c r="BH28" i="66" s="1"/>
  <c r="AW128" i="66"/>
  <c r="AW118" i="66"/>
  <c r="AW133" i="66"/>
  <c r="AF31" i="66"/>
  <c r="BH31" i="66" s="1"/>
  <c r="AW137" i="66"/>
  <c r="BI144" i="66"/>
  <c r="AC144" i="66"/>
  <c r="AW132" i="66"/>
  <c r="AW122" i="66"/>
  <c r="AH99" i="66"/>
  <c r="AD89" i="66"/>
  <c r="AF59" i="66"/>
  <c r="AG59" i="66" s="1"/>
  <c r="Z99" i="66"/>
  <c r="AW125" i="66"/>
  <c r="AW129" i="66"/>
  <c r="Y89" i="66"/>
  <c r="AE124" i="66"/>
  <c r="AF124" i="66" s="1"/>
  <c r="BH124" i="66" s="1"/>
  <c r="AO109" i="66"/>
  <c r="AW139" i="66"/>
  <c r="AF74" i="66"/>
  <c r="AG74" i="66" s="1"/>
  <c r="AF47" i="66"/>
  <c r="BH47" i="66" s="1"/>
  <c r="AW145" i="66"/>
  <c r="AD115" i="66"/>
  <c r="AB109" i="66"/>
  <c r="AW120" i="66"/>
  <c r="BT91" i="66"/>
  <c r="BU91" i="66" s="1"/>
  <c r="AD99" i="66"/>
  <c r="AE135" i="66"/>
  <c r="AF135" i="66" s="1"/>
  <c r="BH135" i="66" s="1"/>
  <c r="AE136" i="66"/>
  <c r="AF136" i="66" s="1"/>
  <c r="BH136" i="66" s="1"/>
  <c r="BG144" i="66"/>
  <c r="AC113" i="66"/>
  <c r="Z109" i="66"/>
  <c r="AE126" i="66"/>
  <c r="AE147" i="66"/>
  <c r="AF147" i="66" s="1"/>
  <c r="BH147" i="66" s="1"/>
  <c r="AE133" i="66"/>
  <c r="AF133" i="66" s="1"/>
  <c r="BH133" i="66" s="1"/>
  <c r="AE129" i="66"/>
  <c r="AF129" i="66" s="1"/>
  <c r="BH129" i="66" s="1"/>
  <c r="AE123" i="66"/>
  <c r="AF123" i="66" s="1"/>
  <c r="BJ123" i="66" s="1"/>
  <c r="AE142" i="66"/>
  <c r="BJ142" i="66" s="1"/>
  <c r="AE103" i="66"/>
  <c r="AF103" i="66" s="1"/>
  <c r="BG123" i="66"/>
  <c r="BI123" i="66" s="1"/>
  <c r="BN123" i="66" s="1"/>
  <c r="BO123" i="66" s="1"/>
  <c r="AE149" i="66"/>
  <c r="AF149" i="66" s="1"/>
  <c r="BH149" i="66" s="1"/>
  <c r="AA109" i="66"/>
  <c r="AE140" i="66"/>
  <c r="AF79" i="66"/>
  <c r="BJ79" i="66" s="1"/>
  <c r="AE108" i="66"/>
  <c r="AF108" i="66" s="1"/>
  <c r="AG108" i="66" s="1"/>
  <c r="AE120" i="66"/>
  <c r="AF120" i="66" s="1"/>
  <c r="AG120" i="66" s="1"/>
  <c r="AE111" i="66"/>
  <c r="AF111" i="66" s="1"/>
  <c r="AG111" i="66" s="1"/>
  <c r="AA102" i="66"/>
  <c r="AD109" i="66"/>
  <c r="AE118" i="66"/>
  <c r="AF118" i="66" s="1"/>
  <c r="BJ118" i="66" s="1"/>
  <c r="AE112" i="66"/>
  <c r="AF112" i="66" s="1"/>
  <c r="BH112" i="66" s="1"/>
  <c r="AE119" i="66"/>
  <c r="AF119" i="66" s="1"/>
  <c r="BH119" i="66" s="1"/>
  <c r="AE94" i="66"/>
  <c r="AA138" i="66"/>
  <c r="AB144" i="66"/>
  <c r="AE150" i="66"/>
  <c r="AA115" i="66"/>
  <c r="AD138" i="66"/>
  <c r="AU138" i="66"/>
  <c r="AB102" i="66"/>
  <c r="AF65" i="66"/>
  <c r="BH65" i="66" s="1"/>
  <c r="AE100" i="66"/>
  <c r="BG102" i="66"/>
  <c r="AE143" i="66"/>
  <c r="AE141" i="66"/>
  <c r="AE127" i="66"/>
  <c r="AF127" i="66" s="1"/>
  <c r="BH127" i="66" s="1"/>
  <c r="AF84" i="66"/>
  <c r="AV88" i="66"/>
  <c r="AE128" i="66"/>
  <c r="AE146" i="66"/>
  <c r="AD144" i="66"/>
  <c r="AF78" i="66"/>
  <c r="BH78" i="66" s="1"/>
  <c r="AF60" i="66"/>
  <c r="BJ60" i="66" s="1"/>
  <c r="AE122" i="66"/>
  <c r="AB115" i="66"/>
  <c r="AE145" i="66"/>
  <c r="AA144" i="66"/>
  <c r="AF62" i="66"/>
  <c r="BH62" i="66" s="1"/>
  <c r="AF83" i="66"/>
  <c r="AG83" i="66" s="1"/>
  <c r="AF32" i="66"/>
  <c r="BI102" i="66"/>
  <c r="AE106" i="66"/>
  <c r="AC99" i="66"/>
  <c r="X152" i="66"/>
  <c r="AF96" i="66"/>
  <c r="AE96" i="66"/>
  <c r="AG96" i="66"/>
  <c r="AE148" i="66"/>
  <c r="Y144" i="66"/>
  <c r="AE110" i="66"/>
  <c r="Y109" i="66"/>
  <c r="AH96" i="66"/>
  <c r="AC96" i="66"/>
  <c r="AC89" i="66"/>
  <c r="AH90" i="66"/>
  <c r="AU102" i="66"/>
  <c r="AE92" i="66"/>
  <c r="AU99" i="66"/>
  <c r="AW100" i="66"/>
  <c r="AH139" i="66"/>
  <c r="AH138" i="66" s="1"/>
  <c r="AC138" i="66"/>
  <c r="AB138" i="66"/>
  <c r="AW126" i="66"/>
  <c r="AO113" i="66"/>
  <c r="AW114" i="66"/>
  <c r="AW113" i="66" s="1"/>
  <c r="AH104" i="66"/>
  <c r="AH102" i="66" s="1"/>
  <c r="AC102" i="66"/>
  <c r="AW96" i="66"/>
  <c r="AO96" i="66"/>
  <c r="AO115" i="66"/>
  <c r="Z89" i="66"/>
  <c r="AH110" i="66"/>
  <c r="AH109" i="66" s="1"/>
  <c r="AC109" i="66"/>
  <c r="AO138" i="66"/>
  <c r="AE131" i="66"/>
  <c r="AU113" i="66"/>
  <c r="AE139" i="66"/>
  <c r="Y138" i="66"/>
  <c r="AH116" i="66"/>
  <c r="AH115" i="66" s="1"/>
  <c r="AC115" i="66"/>
  <c r="AW121" i="66"/>
  <c r="Z115" i="66"/>
  <c r="AE107" i="66"/>
  <c r="AE90" i="66"/>
  <c r="AG95" i="66"/>
  <c r="BT95" i="66" s="1"/>
  <c r="BU95" i="66" s="1"/>
  <c r="AO89" i="66"/>
  <c r="AW90" i="66"/>
  <c r="AE93" i="66"/>
  <c r="Z88" i="66"/>
  <c r="AE116" i="66"/>
  <c r="Y115" i="66"/>
  <c r="AE121" i="66"/>
  <c r="AW103" i="66"/>
  <c r="AO102" i="66"/>
  <c r="Y113" i="66"/>
  <c r="AE114" i="66"/>
  <c r="AU96" i="66"/>
  <c r="AA88" i="66"/>
  <c r="BI110" i="66"/>
  <c r="BI109" i="66" s="1"/>
  <c r="BG109" i="66"/>
  <c r="BI113" i="66"/>
  <c r="BG113" i="66"/>
  <c r="BG89" i="66"/>
  <c r="BI90" i="66"/>
  <c r="BI89" i="66" s="1"/>
  <c r="AC88" i="66"/>
  <c r="AO88" i="66"/>
  <c r="Z138" i="66"/>
  <c r="BG138" i="66"/>
  <c r="BI139" i="66"/>
  <c r="BI138" i="66" s="1"/>
  <c r="AU109" i="66"/>
  <c r="AE104" i="66"/>
  <c r="Y102" i="66"/>
  <c r="AD88" i="66"/>
  <c r="AE151" i="66"/>
  <c r="AE137" i="66"/>
  <c r="AA89" i="66"/>
  <c r="AB88" i="66"/>
  <c r="Y88" i="66"/>
  <c r="AB99" i="66"/>
  <c r="AE101" i="66"/>
  <c r="Z102" i="66"/>
  <c r="AU115" i="66"/>
  <c r="BI100" i="66"/>
  <c r="BI99" i="66" s="1"/>
  <c r="BG99" i="66"/>
  <c r="AW110" i="66"/>
  <c r="BG88" i="66"/>
  <c r="BI25" i="66"/>
  <c r="BI88" i="66" s="1"/>
  <c r="O152" i="66"/>
  <c r="Z144" i="66"/>
  <c r="AE125" i="66"/>
  <c r="AD102" i="66"/>
  <c r="AE132" i="66"/>
  <c r="AU89" i="66"/>
  <c r="AK152" i="66"/>
  <c r="AU88" i="66"/>
  <c r="AU152" i="66" s="1"/>
  <c r="AW138" i="66" l="1"/>
  <c r="BO115" i="66"/>
  <c r="AE99" i="66"/>
  <c r="AW144" i="66"/>
  <c r="AW89" i="66"/>
  <c r="AW102" i="66"/>
  <c r="BH26" i="66"/>
  <c r="AW99" i="66"/>
  <c r="BJ77" i="66"/>
  <c r="BH77" i="66"/>
  <c r="AG26" i="66"/>
  <c r="AI26" i="66" s="1"/>
  <c r="AG130" i="66"/>
  <c r="AW109" i="66"/>
  <c r="BJ26" i="66"/>
  <c r="BH130" i="66"/>
  <c r="BN115" i="66"/>
  <c r="BG115" i="66"/>
  <c r="BJ55" i="66"/>
  <c r="BI115" i="66"/>
  <c r="BI152" i="66" s="1"/>
  <c r="BJ62" i="66"/>
  <c r="AG124" i="66"/>
  <c r="BJ124" i="66"/>
  <c r="BH55" i="66"/>
  <c r="BH69" i="66"/>
  <c r="BH45" i="66"/>
  <c r="BJ45" i="66"/>
  <c r="AG135" i="66"/>
  <c r="BT135" i="66" s="1"/>
  <c r="BU135" i="66" s="1"/>
  <c r="BH42" i="66"/>
  <c r="BJ40" i="66"/>
  <c r="AG31" i="66"/>
  <c r="AI31" i="66" s="1"/>
  <c r="BU31" i="66" s="1"/>
  <c r="AI108" i="66"/>
  <c r="BJ136" i="66"/>
  <c r="BJ111" i="66"/>
  <c r="BH111" i="66"/>
  <c r="AF126" i="66"/>
  <c r="BJ64" i="66"/>
  <c r="AG64" i="66"/>
  <c r="AI64" i="66" s="1"/>
  <c r="BH120" i="66"/>
  <c r="BJ72" i="66"/>
  <c r="BH108" i="66"/>
  <c r="BJ119" i="66"/>
  <c r="AG119" i="66"/>
  <c r="BJ108" i="66"/>
  <c r="AF146" i="66"/>
  <c r="AG146" i="66" s="1"/>
  <c r="AF94" i="66"/>
  <c r="BH94" i="66" s="1"/>
  <c r="BJ141" i="66"/>
  <c r="AG84" i="66"/>
  <c r="BH51" i="66"/>
  <c r="AG42" i="66"/>
  <c r="AI42" i="66" s="1"/>
  <c r="AI55" i="66"/>
  <c r="AF39" i="66"/>
  <c r="AG39" i="66" s="1"/>
  <c r="AI39" i="66" s="1"/>
  <c r="AG40" i="66"/>
  <c r="AI40" i="66" s="1"/>
  <c r="BH84" i="66"/>
  <c r="BH50" i="66"/>
  <c r="AG149" i="66"/>
  <c r="BT149" i="66" s="1"/>
  <c r="BU149" i="66" s="1"/>
  <c r="BH40" i="66"/>
  <c r="AG105" i="66"/>
  <c r="AI105" i="66" s="1"/>
  <c r="BJ65" i="66"/>
  <c r="BH61" i="66"/>
  <c r="AG51" i="66"/>
  <c r="AI51" i="66" s="1"/>
  <c r="BJ78" i="66"/>
  <c r="BH38" i="66"/>
  <c r="AE144" i="66"/>
  <c r="AG32" i="66"/>
  <c r="AI32" i="66" s="1"/>
  <c r="BH32" i="66"/>
  <c r="BJ73" i="66"/>
  <c r="AG73" i="66"/>
  <c r="AI73" i="66" s="1"/>
  <c r="AW115" i="66"/>
  <c r="AW88" i="66"/>
  <c r="AW152" i="66" s="1"/>
  <c r="AF150" i="66"/>
  <c r="AG150" i="66" s="1"/>
  <c r="AF85" i="66"/>
  <c r="AG85" i="66" s="1"/>
  <c r="BJ27" i="66"/>
  <c r="AI111" i="66"/>
  <c r="BJ112" i="66"/>
  <c r="AI72" i="66"/>
  <c r="AF100" i="66"/>
  <c r="BH100" i="66" s="1"/>
  <c r="AG147" i="66"/>
  <c r="BT147" i="66" s="1"/>
  <c r="BU147" i="66" s="1"/>
  <c r="AG52" i="66"/>
  <c r="AI52" i="66" s="1"/>
  <c r="BU52" i="66" s="1"/>
  <c r="AG53" i="66"/>
  <c r="AI53" i="66" s="1"/>
  <c r="BU53" i="66" s="1"/>
  <c r="Y152" i="66"/>
  <c r="BH82" i="66"/>
  <c r="BH67" i="66"/>
  <c r="AF128" i="66"/>
  <c r="AG128" i="66" s="1"/>
  <c r="AG123" i="66"/>
  <c r="AG140" i="66"/>
  <c r="BT140" i="66" s="1"/>
  <c r="BU140" i="66" s="1"/>
  <c r="BH105" i="66"/>
  <c r="BJ84" i="66"/>
  <c r="AC152" i="66"/>
  <c r="BH81" i="66"/>
  <c r="AF145" i="66"/>
  <c r="AG145" i="66" s="1"/>
  <c r="BJ81" i="66"/>
  <c r="BJ47" i="66"/>
  <c r="BH123" i="66"/>
  <c r="AG62" i="66"/>
  <c r="AI62" i="66" s="1"/>
  <c r="AG70" i="66"/>
  <c r="AI70" i="66" s="1"/>
  <c r="AF122" i="66"/>
  <c r="AG122" i="66" s="1"/>
  <c r="BH70" i="66"/>
  <c r="AI67" i="66"/>
  <c r="BJ41" i="66"/>
  <c r="AG46" i="66"/>
  <c r="AI46" i="66" s="1"/>
  <c r="BJ48" i="66"/>
  <c r="BH35" i="66"/>
  <c r="AI61" i="66"/>
  <c r="Z152" i="66"/>
  <c r="AF43" i="66"/>
  <c r="BJ43" i="66" s="1"/>
  <c r="BJ59" i="66"/>
  <c r="BJ133" i="66"/>
  <c r="AG82" i="66"/>
  <c r="AB152" i="66"/>
  <c r="AF151" i="66"/>
  <c r="AG151" i="66" s="1"/>
  <c r="AG133" i="66"/>
  <c r="BJ96" i="66"/>
  <c r="AG127" i="66"/>
  <c r="AG27" i="66"/>
  <c r="AI27" i="66" s="1"/>
  <c r="AG118" i="66"/>
  <c r="AF54" i="66"/>
  <c r="BH54" i="66" s="1"/>
  <c r="AF25" i="66"/>
  <c r="AG25" i="66" s="1"/>
  <c r="AE88" i="66"/>
  <c r="BH103" i="66"/>
  <c r="AG33" i="66"/>
  <c r="AI33" i="66" s="1"/>
  <c r="BU33" i="66" s="1"/>
  <c r="BJ127" i="66"/>
  <c r="AG41" i="66"/>
  <c r="AI41" i="66" s="1"/>
  <c r="AF93" i="66"/>
  <c r="BJ93" i="66" s="1"/>
  <c r="AF57" i="66"/>
  <c r="BJ57" i="66" s="1"/>
  <c r="AG65" i="66"/>
  <c r="AI65" i="66" s="1"/>
  <c r="BJ129" i="66"/>
  <c r="AG112" i="66"/>
  <c r="AI112" i="66" s="1"/>
  <c r="AD152" i="66"/>
  <c r="BH73" i="66"/>
  <c r="AA152" i="66"/>
  <c r="BH72" i="66"/>
  <c r="AG47" i="66"/>
  <c r="AI47" i="66" s="1"/>
  <c r="AF80" i="66"/>
  <c r="AG117" i="66"/>
  <c r="BT117" i="66" s="1"/>
  <c r="BU117" i="66" s="1"/>
  <c r="AG45" i="66"/>
  <c r="AI45" i="66" s="1"/>
  <c r="AG129" i="66"/>
  <c r="AF30" i="66"/>
  <c r="BJ30" i="66" s="1"/>
  <c r="BH83" i="66"/>
  <c r="AF125" i="66"/>
  <c r="BJ125" i="66" s="1"/>
  <c r="AF116" i="66"/>
  <c r="AE115" i="66"/>
  <c r="AF58" i="66"/>
  <c r="BH58" i="66" s="1"/>
  <c r="BH59" i="66"/>
  <c r="BH74" i="66"/>
  <c r="AG86" i="66"/>
  <c r="BJ63" i="66"/>
  <c r="AF137" i="66"/>
  <c r="BJ137" i="66" s="1"/>
  <c r="AF104" i="66"/>
  <c r="BJ74" i="66"/>
  <c r="BH86" i="66"/>
  <c r="AG63" i="66"/>
  <c r="AI63" i="66" s="1"/>
  <c r="BH66" i="66"/>
  <c r="AG78" i="66"/>
  <c r="AI78" i="66" s="1"/>
  <c r="AG28" i="66"/>
  <c r="AI28" i="66" s="1"/>
  <c r="BU28" i="66" s="1"/>
  <c r="BH118" i="66"/>
  <c r="AI74" i="66"/>
  <c r="AG48" i="66"/>
  <c r="AI48" i="66" s="1"/>
  <c r="AG103" i="66"/>
  <c r="AF148" i="66"/>
  <c r="BH148" i="66" s="1"/>
  <c r="AG142" i="66"/>
  <c r="BT142" i="66" s="1"/>
  <c r="BU142" i="66" s="1"/>
  <c r="AG136" i="66"/>
  <c r="AG141" i="66"/>
  <c r="AF36" i="66"/>
  <c r="AG36" i="66" s="1"/>
  <c r="AF44" i="66"/>
  <c r="BJ44" i="66" s="1"/>
  <c r="BH79" i="66"/>
  <c r="AE102" i="66"/>
  <c r="BJ46" i="66"/>
  <c r="BH37" i="66"/>
  <c r="AF114" i="66"/>
  <c r="AF113" i="66" s="1"/>
  <c r="AE113" i="66"/>
  <c r="AF138" i="66"/>
  <c r="AE138" i="66"/>
  <c r="BJ37" i="66"/>
  <c r="AF131" i="66"/>
  <c r="BH131" i="66" s="1"/>
  <c r="AG87" i="66"/>
  <c r="AG79" i="66"/>
  <c r="AI79" i="66" s="1"/>
  <c r="AE89" i="66"/>
  <c r="AE152" i="66" s="1"/>
  <c r="AF90" i="66"/>
  <c r="BJ83" i="66"/>
  <c r="AG143" i="66"/>
  <c r="AG71" i="66"/>
  <c r="AG34" i="66"/>
  <c r="AI34" i="66" s="1"/>
  <c r="BU34" i="66" s="1"/>
  <c r="AF68" i="66"/>
  <c r="AG68" i="66" s="1"/>
  <c r="AG50" i="66"/>
  <c r="AI50" i="66" s="1"/>
  <c r="BJ32" i="66"/>
  <c r="BJ69" i="66"/>
  <c r="AG37" i="66"/>
  <c r="AI37" i="66" s="1"/>
  <c r="BH60" i="66"/>
  <c r="BJ120" i="66"/>
  <c r="BH87" i="66"/>
  <c r="BH71" i="66"/>
  <c r="AF49" i="66"/>
  <c r="BJ49" i="66" s="1"/>
  <c r="AF106" i="66"/>
  <c r="AG106" i="66" s="1"/>
  <c r="AI106" i="66" s="1"/>
  <c r="AG60" i="66"/>
  <c r="AI60" i="66" s="1"/>
  <c r="BJ143" i="66"/>
  <c r="AF107" i="66"/>
  <c r="BH107" i="66" s="1"/>
  <c r="AF56" i="66"/>
  <c r="AG56" i="66" s="1"/>
  <c r="BJ66" i="66"/>
  <c r="AF132" i="66"/>
  <c r="BJ132" i="66" s="1"/>
  <c r="AF121" i="66"/>
  <c r="BH121" i="66" s="1"/>
  <c r="AF110" i="66"/>
  <c r="AF109" i="66" s="1"/>
  <c r="AE109" i="66"/>
  <c r="AF75" i="66"/>
  <c r="BH75" i="66" s="1"/>
  <c r="AF101" i="66"/>
  <c r="AI59" i="66"/>
  <c r="BH64" i="66"/>
  <c r="AF92" i="66"/>
  <c r="BH92" i="66" s="1"/>
  <c r="BU83" i="66" l="1"/>
  <c r="BU26" i="66"/>
  <c r="BU32" i="66"/>
  <c r="BU45" i="66"/>
  <c r="BU35" i="66"/>
  <c r="BU40" i="66"/>
  <c r="BU64" i="66"/>
  <c r="BU81" i="66"/>
  <c r="BU84" i="66"/>
  <c r="BU59" i="66"/>
  <c r="BU72" i="66"/>
  <c r="BU38" i="66"/>
  <c r="BU77" i="66"/>
  <c r="BH25" i="66"/>
  <c r="BJ131" i="66"/>
  <c r="BJ25" i="66"/>
  <c r="BT111" i="66"/>
  <c r="BU111" i="66" s="1"/>
  <c r="BT130" i="66"/>
  <c r="BU130" i="66" s="1"/>
  <c r="BU51" i="66"/>
  <c r="BU69" i="66"/>
  <c r="BU86" i="66"/>
  <c r="BU55" i="66"/>
  <c r="BH56" i="66"/>
  <c r="BJ113" i="66"/>
  <c r="BP113" i="66" s="1"/>
  <c r="BT119" i="66"/>
  <c r="BU119" i="66" s="1"/>
  <c r="BU37" i="66"/>
  <c r="BU70" i="66"/>
  <c r="BH146" i="66"/>
  <c r="BT146" i="66" s="1"/>
  <c r="BU146" i="66" s="1"/>
  <c r="BT124" i="66"/>
  <c r="BU124" i="66" s="1"/>
  <c r="BU42" i="66"/>
  <c r="AG114" i="66"/>
  <c r="AG113" i="66" s="1"/>
  <c r="BT141" i="66"/>
  <c r="BU141" i="66" s="1"/>
  <c r="BU79" i="66"/>
  <c r="BJ68" i="66"/>
  <c r="BJ148" i="66"/>
  <c r="BU71" i="66"/>
  <c r="BJ36" i="66"/>
  <c r="BH122" i="66"/>
  <c r="BT105" i="66"/>
  <c r="BU105" i="66" s="1"/>
  <c r="BH126" i="66"/>
  <c r="BJ126" i="66"/>
  <c r="BT123" i="66"/>
  <c r="BU123" i="66" s="1"/>
  <c r="AG126" i="66"/>
  <c r="BT136" i="66"/>
  <c r="BU136" i="66" s="1"/>
  <c r="BT120" i="66"/>
  <c r="BU120" i="66" s="1"/>
  <c r="BT108" i="66"/>
  <c r="BU108" i="66" s="1"/>
  <c r="BT143" i="66"/>
  <c r="BU143" i="66" s="1"/>
  <c r="AG92" i="66"/>
  <c r="BJ92" i="66"/>
  <c r="BH39" i="66"/>
  <c r="BU73" i="66"/>
  <c r="BU62" i="66"/>
  <c r="AG139" i="66"/>
  <c r="AG138" i="66" s="1"/>
  <c r="AF102" i="66"/>
  <c r="BU61" i="66"/>
  <c r="AG100" i="66"/>
  <c r="AI100" i="66" s="1"/>
  <c r="AG94" i="66"/>
  <c r="BJ94" i="66"/>
  <c r="AF99" i="66"/>
  <c r="BH36" i="66"/>
  <c r="BU65" i="66"/>
  <c r="BH151" i="66"/>
  <c r="AG93" i="66"/>
  <c r="BH132" i="66"/>
  <c r="BU78" i="66"/>
  <c r="BJ100" i="66"/>
  <c r="BH93" i="66"/>
  <c r="AG54" i="66"/>
  <c r="AI54" i="66" s="1"/>
  <c r="BU67" i="66"/>
  <c r="BH145" i="66"/>
  <c r="BU47" i="66"/>
  <c r="BT112" i="66"/>
  <c r="BU112" i="66" s="1"/>
  <c r="BT118" i="66"/>
  <c r="BU118" i="66" s="1"/>
  <c r="BH106" i="66"/>
  <c r="BJ150" i="66"/>
  <c r="BJ151" i="66"/>
  <c r="BH85" i="66"/>
  <c r="BU27" i="66"/>
  <c r="BH150" i="66"/>
  <c r="BJ85" i="66"/>
  <c r="BJ122" i="66"/>
  <c r="BJ106" i="66"/>
  <c r="AF144" i="66"/>
  <c r="BJ58" i="66"/>
  <c r="BH43" i="66"/>
  <c r="AG43" i="66"/>
  <c r="AI43" i="66" s="1"/>
  <c r="BH49" i="66"/>
  <c r="BH128" i="66"/>
  <c r="BT128" i="66" s="1"/>
  <c r="BU128" i="66" s="1"/>
  <c r="BH68" i="66"/>
  <c r="BU48" i="66"/>
  <c r="BJ104" i="66"/>
  <c r="BU41" i="66"/>
  <c r="BJ54" i="66"/>
  <c r="BT129" i="66"/>
  <c r="BU129" i="66" s="1"/>
  <c r="BT127" i="66"/>
  <c r="BU127" i="66" s="1"/>
  <c r="BH96" i="66"/>
  <c r="AG131" i="66"/>
  <c r="AG80" i="66"/>
  <c r="BT133" i="66"/>
  <c r="BU133" i="66" s="1"/>
  <c r="AG107" i="66"/>
  <c r="AI107" i="66" s="1"/>
  <c r="BH90" i="66"/>
  <c r="BJ101" i="66"/>
  <c r="BJ110" i="66"/>
  <c r="BJ109" i="66" s="1"/>
  <c r="AG132" i="66"/>
  <c r="BJ107" i="66"/>
  <c r="AG49" i="66"/>
  <c r="AI49" i="66" s="1"/>
  <c r="BH114" i="66"/>
  <c r="BH104" i="66"/>
  <c r="BU74" i="66"/>
  <c r="AG116" i="66"/>
  <c r="AI116" i="66" s="1"/>
  <c r="BH30" i="66"/>
  <c r="AG101" i="66"/>
  <c r="BU87" i="66"/>
  <c r="BH44" i="66"/>
  <c r="AF88" i="66"/>
  <c r="AF152" i="66" s="1"/>
  <c r="AI36" i="66"/>
  <c r="BU63" i="66"/>
  <c r="BJ90" i="66"/>
  <c r="BU82" i="66"/>
  <c r="BU50" i="66"/>
  <c r="AG30" i="66"/>
  <c r="AI30" i="66" s="1"/>
  <c r="BH101" i="66"/>
  <c r="BU60" i="66"/>
  <c r="BH125" i="66"/>
  <c r="AG57" i="66"/>
  <c r="AI57" i="66" s="1"/>
  <c r="AG75" i="66"/>
  <c r="AI75" i="66" s="1"/>
  <c r="BU75" i="66" s="1"/>
  <c r="AI96" i="66"/>
  <c r="BJ139" i="66"/>
  <c r="AG44" i="66"/>
  <c r="AI44" i="66" s="1"/>
  <c r="AG148" i="66"/>
  <c r="AG144" i="66" s="1"/>
  <c r="BU66" i="66"/>
  <c r="BH137" i="66"/>
  <c r="AG58" i="66"/>
  <c r="AI58" i="66" s="1"/>
  <c r="AG125" i="66"/>
  <c r="BH57" i="66"/>
  <c r="BH80" i="66"/>
  <c r="BH110" i="66"/>
  <c r="AG121" i="66"/>
  <c r="BT121" i="66" s="1"/>
  <c r="BU121" i="66" s="1"/>
  <c r="BU46" i="66"/>
  <c r="AI56" i="66"/>
  <c r="AG137" i="66"/>
  <c r="BJ80" i="66"/>
  <c r="AI103" i="66"/>
  <c r="AG90" i="66"/>
  <c r="AF115" i="66"/>
  <c r="AG110" i="66"/>
  <c r="AG109" i="66" s="1"/>
  <c r="AG104" i="66"/>
  <c r="AI104" i="66" s="1"/>
  <c r="BH116" i="66"/>
  <c r="AI25" i="66"/>
  <c r="BU39" i="66" l="1"/>
  <c r="BU85" i="66"/>
  <c r="BU56" i="66"/>
  <c r="BT145" i="66"/>
  <c r="BU145" i="66" s="1"/>
  <c r="BT131" i="66"/>
  <c r="BU131" i="66" s="1"/>
  <c r="AI114" i="66"/>
  <c r="AI113" i="66" s="1"/>
  <c r="BT92" i="66"/>
  <c r="BU92" i="66" s="1"/>
  <c r="BT126" i="66"/>
  <c r="BU126" i="66" s="1"/>
  <c r="BU43" i="66"/>
  <c r="BT122" i="66"/>
  <c r="BU122" i="66" s="1"/>
  <c r="BT151" i="66"/>
  <c r="BU151" i="66" s="1"/>
  <c r="BU36" i="66"/>
  <c r="BU80" i="66"/>
  <c r="BT93" i="66"/>
  <c r="BU93" i="66" s="1"/>
  <c r="BU68" i="66"/>
  <c r="BU54" i="66"/>
  <c r="BU44" i="66"/>
  <c r="BJ99" i="66"/>
  <c r="BJ89" i="66"/>
  <c r="BT104" i="66"/>
  <c r="BU104" i="66" s="1"/>
  <c r="BH102" i="66"/>
  <c r="BH144" i="66"/>
  <c r="BU30" i="66"/>
  <c r="AI138" i="66"/>
  <c r="AG88" i="66"/>
  <c r="AG152" i="66" s="1"/>
  <c r="BJ144" i="66"/>
  <c r="BT94" i="66"/>
  <c r="BU94" i="66" s="1"/>
  <c r="AG99" i="66"/>
  <c r="BU49" i="66"/>
  <c r="BT137" i="66"/>
  <c r="BU137" i="66" s="1"/>
  <c r="BT125" i="66"/>
  <c r="BU125" i="66" s="1"/>
  <c r="BT132" i="66"/>
  <c r="BU132" i="66" s="1"/>
  <c r="BJ115" i="66"/>
  <c r="BJ88" i="66"/>
  <c r="BJ102" i="66"/>
  <c r="BT148" i="66"/>
  <c r="BU148" i="66" s="1"/>
  <c r="BU58" i="66"/>
  <c r="AI110" i="66"/>
  <c r="AI109" i="66" s="1"/>
  <c r="BT106" i="66"/>
  <c r="BU106" i="66" s="1"/>
  <c r="AG102" i="66"/>
  <c r="AI115" i="66"/>
  <c r="BJ138" i="66"/>
  <c r="BH88" i="66"/>
  <c r="BH152" i="66" s="1"/>
  <c r="BT107" i="66"/>
  <c r="BU107" i="66" s="1"/>
  <c r="BH109" i="66"/>
  <c r="BH89" i="66"/>
  <c r="BH113" i="66"/>
  <c r="AI101" i="66"/>
  <c r="BH99" i="66"/>
  <c r="AI102" i="66"/>
  <c r="BT103" i="66"/>
  <c r="BU57" i="66"/>
  <c r="BU96" i="66"/>
  <c r="BT96" i="66"/>
  <c r="AI88" i="66"/>
  <c r="BH115" i="66"/>
  <c r="AG115" i="66"/>
  <c r="BT100" i="66"/>
  <c r="AI152" i="66" l="1"/>
  <c r="BJ152" i="66"/>
  <c r="BP152" i="66"/>
  <c r="BP138" i="66"/>
  <c r="BT139" i="66"/>
  <c r="BU139" i="66" s="1"/>
  <c r="BU138" i="66" s="1"/>
  <c r="BT110" i="66"/>
  <c r="BU110" i="66" s="1"/>
  <c r="BU109" i="66" s="1"/>
  <c r="BT150" i="66"/>
  <c r="BT101" i="66"/>
  <c r="BU101" i="66" s="1"/>
  <c r="AI99" i="66"/>
  <c r="BT88" i="66"/>
  <c r="BU25" i="66"/>
  <c r="BU88" i="66" s="1"/>
  <c r="BT90" i="66"/>
  <c r="BU103" i="66"/>
  <c r="BU102" i="66" s="1"/>
  <c r="BT102" i="66"/>
  <c r="BU100" i="66"/>
  <c r="BT114" i="66"/>
  <c r="BT116" i="66"/>
  <c r="BT138" i="66" l="1"/>
  <c r="BT109" i="66"/>
  <c r="BU99" i="66"/>
  <c r="BT99" i="66"/>
  <c r="BU150" i="66"/>
  <c r="BU144" i="66" s="1"/>
  <c r="BT144" i="66"/>
  <c r="BT115" i="66"/>
  <c r="BU116" i="66"/>
  <c r="BU115" i="66" s="1"/>
  <c r="BU90" i="66"/>
  <c r="BU89" i="66" s="1"/>
  <c r="BT89" i="66"/>
  <c r="BT113" i="66"/>
  <c r="BU114" i="66"/>
  <c r="BU113" i="66" s="1"/>
  <c r="BT152" i="66" l="1"/>
  <c r="BU152" i="66"/>
</calcChain>
</file>

<file path=xl/sharedStrings.xml><?xml version="1.0" encoding="utf-8"?>
<sst xmlns="http://schemas.openxmlformats.org/spreadsheetml/2006/main" count="1122" uniqueCount="366">
  <si>
    <t xml:space="preserve"> </t>
  </si>
  <si>
    <t>БДО</t>
  </si>
  <si>
    <t>СОГЛАСОВАНО</t>
  </si>
  <si>
    <t>УТВЕРЖДАЮ</t>
  </si>
  <si>
    <t>1-4</t>
  </si>
  <si>
    <t xml:space="preserve">   5-9</t>
  </si>
  <si>
    <t>10-11</t>
  </si>
  <si>
    <t>итого</t>
  </si>
  <si>
    <t xml:space="preserve">Директор школы </t>
  </si>
  <si>
    <t>число классов</t>
  </si>
  <si>
    <t>_____________________Б. Ахмадиқызы</t>
  </si>
  <si>
    <t xml:space="preserve">                                                     </t>
  </si>
  <si>
    <t xml:space="preserve">____________________ </t>
  </si>
  <si>
    <t>Билялова Н.Ж.</t>
  </si>
  <si>
    <t>число компл.</t>
  </si>
  <si>
    <t>"___" ______________ 2024 года</t>
  </si>
  <si>
    <t>число учащихся</t>
  </si>
  <si>
    <t>Общее число пед. Ч.</t>
  </si>
  <si>
    <t>предшк.</t>
  </si>
  <si>
    <t>классы каз</t>
  </si>
  <si>
    <t>ТАРИФИКАЦИОННЫЙ СПИСОК</t>
  </si>
  <si>
    <t>классы рус</t>
  </si>
  <si>
    <t xml:space="preserve">учителей школы-лицей им.Е.Шайкина района Шал акына  </t>
  </si>
  <si>
    <t>2сентября 2024 года</t>
  </si>
  <si>
    <t>кл/ком каз</t>
  </si>
  <si>
    <t>кл/ком рус</t>
  </si>
  <si>
    <t>уч-ся каз</t>
  </si>
  <si>
    <t>уч-ся рус</t>
  </si>
  <si>
    <t>№ п/п</t>
  </si>
  <si>
    <t>Ф.И.О.</t>
  </si>
  <si>
    <t>Преподаваемый предмет</t>
  </si>
  <si>
    <t>образо-вание</t>
  </si>
  <si>
    <t>какое учебное заведение окончил, специальность</t>
  </si>
  <si>
    <t>Квалификационная категория</t>
  </si>
  <si>
    <t>категория оплаты труда</t>
  </si>
  <si>
    <t>педстаж (лет, мес)</t>
  </si>
  <si>
    <t>новые коэфф</t>
  </si>
  <si>
    <t>миним 17697</t>
  </si>
  <si>
    <t>ставка в месяц</t>
  </si>
  <si>
    <t xml:space="preserve">число часов в неделю </t>
  </si>
  <si>
    <t>Зарплата</t>
  </si>
  <si>
    <t>30% залицей</t>
  </si>
  <si>
    <t>ВСЕГО</t>
  </si>
  <si>
    <t>доплата за проверку тетрадей</t>
  </si>
  <si>
    <t>Проверка тетрадей, всего 1-11</t>
  </si>
  <si>
    <t>классное руководство</t>
  </si>
  <si>
    <t>зав. кабинетом</t>
  </si>
  <si>
    <t>часы 1-11 кл</t>
  </si>
  <si>
    <t>30% допл обновл</t>
  </si>
  <si>
    <t>кол.часов</t>
  </si>
  <si>
    <t>ПЕДМАСТЕРСТВО</t>
  </si>
  <si>
    <t>магистр</t>
  </si>
  <si>
    <t>наставничество</t>
  </si>
  <si>
    <t>доплата физрукам</t>
  </si>
  <si>
    <t>часы по ООП, ОБУЧ НА ДОМУ</t>
  </si>
  <si>
    <t>доплата 40% от БДО за обуч на дому</t>
  </si>
  <si>
    <t>ИТОГО ДОПЛАТ</t>
  </si>
  <si>
    <t>МБ</t>
  </si>
  <si>
    <t>Рб-разница</t>
  </si>
  <si>
    <t>ЗАРПЛ ЗА МЕСЯЦ</t>
  </si>
  <si>
    <t>ЗАРПЛ ЗА ГОД</t>
  </si>
  <si>
    <t>1-4 кл.</t>
  </si>
  <si>
    <t>5-11 классы</t>
  </si>
  <si>
    <t>Рег. №</t>
  </si>
  <si>
    <t>Срок действия</t>
  </si>
  <si>
    <t>предмет</t>
  </si>
  <si>
    <t>кв. категория</t>
  </si>
  <si>
    <t>за нормативные часы</t>
  </si>
  <si>
    <t>за лицейские часы</t>
  </si>
  <si>
    <t>всего</t>
  </si>
  <si>
    <t>40% от БДО</t>
  </si>
  <si>
    <t>50% от БДО</t>
  </si>
  <si>
    <t>общеобразовательные</t>
  </si>
  <si>
    <t>лицейские</t>
  </si>
  <si>
    <t>час</t>
  </si>
  <si>
    <t>сумма</t>
  </si>
  <si>
    <t>рус, лит; каз, лит.;</t>
  </si>
  <si>
    <t xml:space="preserve">каз. яз, лит.; рус. яз., лит   </t>
  </si>
  <si>
    <t>матем, химия, физика, биология, ин.яз, черчение</t>
  </si>
  <si>
    <t>кл</t>
  </si>
  <si>
    <t>размер</t>
  </si>
  <si>
    <t>С</t>
  </si>
  <si>
    <t>ПО</t>
  </si>
  <si>
    <t>1-4 кл</t>
  </si>
  <si>
    <t>5-9 кл</t>
  </si>
  <si>
    <t>.10-11</t>
  </si>
  <si>
    <t>пров часы</t>
  </si>
  <si>
    <t>часы</t>
  </si>
  <si>
    <t>I-IV</t>
  </si>
  <si>
    <t>V-IX</t>
  </si>
  <si>
    <t>X-XI</t>
  </si>
  <si>
    <t>ОБ</t>
  </si>
  <si>
    <t>А</t>
  </si>
  <si>
    <t>Б</t>
  </si>
  <si>
    <t>В</t>
  </si>
  <si>
    <t>Г</t>
  </si>
  <si>
    <t>рус.яз.</t>
  </si>
  <si>
    <t>выс.</t>
  </si>
  <si>
    <t>Сумское го. Пед. Инс. Им. Макаренко</t>
  </si>
  <si>
    <t>пед.иссл</t>
  </si>
  <si>
    <t>В2-1</t>
  </si>
  <si>
    <t>нач.кл 4А</t>
  </si>
  <si>
    <t>выс</t>
  </si>
  <si>
    <t>СКГУ, МНО</t>
  </si>
  <si>
    <t>пед.экс</t>
  </si>
  <si>
    <t>В2-2</t>
  </si>
  <si>
    <t>1Ә</t>
  </si>
  <si>
    <t>0,5</t>
  </si>
  <si>
    <t>каз.яз, лит.</t>
  </si>
  <si>
    <t xml:space="preserve">ЦАУ Алматы </t>
  </si>
  <si>
    <t>инос.язык</t>
  </si>
  <si>
    <t>СКГУ им.М.Козыбаева</t>
  </si>
  <si>
    <t>б/к</t>
  </si>
  <si>
    <t>В2-4</t>
  </si>
  <si>
    <t>8Б</t>
  </si>
  <si>
    <t>1</t>
  </si>
  <si>
    <t>физ.культура</t>
  </si>
  <si>
    <t>КСТУ</t>
  </si>
  <si>
    <t>пед.мод</t>
  </si>
  <si>
    <t>В2-3</t>
  </si>
  <si>
    <t>4,11</t>
  </si>
  <si>
    <t>худ. труд</t>
  </si>
  <si>
    <t>НОЦ</t>
  </si>
  <si>
    <t>411</t>
  </si>
  <si>
    <t>нач.кл4А</t>
  </si>
  <si>
    <t>4В</t>
  </si>
  <si>
    <t>көркем еңбек</t>
  </si>
  <si>
    <t>Шымкентский Универ</t>
  </si>
  <si>
    <t>3</t>
  </si>
  <si>
    <t>математика</t>
  </si>
  <si>
    <t>8А</t>
  </si>
  <si>
    <t>информатика</t>
  </si>
  <si>
    <t>нач.кл1А</t>
  </si>
  <si>
    <t>ср-спец</t>
  </si>
  <si>
    <t>Пет.Гум.колледж М.Жумабаева</t>
  </si>
  <si>
    <t>В4-3</t>
  </si>
  <si>
    <t>12</t>
  </si>
  <si>
    <t>1А</t>
  </si>
  <si>
    <t>ППИ,МНО</t>
  </si>
  <si>
    <t>37</t>
  </si>
  <si>
    <t>4А</t>
  </si>
  <si>
    <t>музыка</t>
  </si>
  <si>
    <t>СКУ Им.М.Козыбаева</t>
  </si>
  <si>
    <t>0</t>
  </si>
  <si>
    <t>технология</t>
  </si>
  <si>
    <t>ср.сп.</t>
  </si>
  <si>
    <t>ПИПК,уч.труда</t>
  </si>
  <si>
    <t>В4-2</t>
  </si>
  <si>
    <t>25</t>
  </si>
  <si>
    <t>5Б</t>
  </si>
  <si>
    <t>нач.кл 2В</t>
  </si>
  <si>
    <t>СКГУ МНО</t>
  </si>
  <si>
    <t>пед.исс</t>
  </si>
  <si>
    <t>29,10</t>
  </si>
  <si>
    <t>2В</t>
  </si>
  <si>
    <t>СКГУ ,музыка</t>
  </si>
  <si>
    <t>27</t>
  </si>
  <si>
    <t>история</t>
  </si>
  <si>
    <t>СКГУ история</t>
  </si>
  <si>
    <t>20,8</t>
  </si>
  <si>
    <t>нач.кл 2Б</t>
  </si>
  <si>
    <t>Куст.ПИ,МНО</t>
  </si>
  <si>
    <t>36,10</t>
  </si>
  <si>
    <t>2Б</t>
  </si>
  <si>
    <t>физическая культура</t>
  </si>
  <si>
    <t>СКГУ,физ-ра</t>
  </si>
  <si>
    <t>18,7</t>
  </si>
  <si>
    <t>основы права</t>
  </si>
  <si>
    <t>СКГУ, математика</t>
  </si>
  <si>
    <t>32,1</t>
  </si>
  <si>
    <t>Шадр ПИ</t>
  </si>
  <si>
    <t>39,04</t>
  </si>
  <si>
    <t>каз.язык и литература</t>
  </si>
  <si>
    <t>СКГУ,каз.яз.лит.</t>
  </si>
  <si>
    <t>29</t>
  </si>
  <si>
    <t>5Ә</t>
  </si>
  <si>
    <t>нач.кл 1Б</t>
  </si>
  <si>
    <t>ППУ, МНО</t>
  </si>
  <si>
    <t>В4-4</t>
  </si>
  <si>
    <t>10,7</t>
  </si>
  <si>
    <t>1Б</t>
  </si>
  <si>
    <t>рус.язык и литер</t>
  </si>
  <si>
    <t>СКГУ</t>
  </si>
  <si>
    <t>9,8</t>
  </si>
  <si>
    <t>6А</t>
  </si>
  <si>
    <t>физ-ра</t>
  </si>
  <si>
    <t>СКПП колледж</t>
  </si>
  <si>
    <t>пед</t>
  </si>
  <si>
    <t>химия</t>
  </si>
  <si>
    <t>СКГУ,химия,2011</t>
  </si>
  <si>
    <t>16</t>
  </si>
  <si>
    <t>10Б</t>
  </si>
  <si>
    <t>биология</t>
  </si>
  <si>
    <t>СКГУ,биология,2011</t>
  </si>
  <si>
    <t xml:space="preserve">Көкше </t>
  </si>
  <si>
    <t>3,00</t>
  </si>
  <si>
    <t>НВТП</t>
  </si>
  <si>
    <t>СКГУ.НВП,ф-ра</t>
  </si>
  <si>
    <t>14,06</t>
  </si>
  <si>
    <t>русский язык и литература</t>
  </si>
  <si>
    <t>СКГУ, рус.яз и литер</t>
  </si>
  <si>
    <t>10</t>
  </si>
  <si>
    <t>9Б</t>
  </si>
  <si>
    <t>каз.яз.и лит.ра</t>
  </si>
  <si>
    <t>СКГУ каз.яз и лит</t>
  </si>
  <si>
    <t>12,11</t>
  </si>
  <si>
    <t>10А</t>
  </si>
  <si>
    <t>нач.кл 3А</t>
  </si>
  <si>
    <t>СКГУ,2004г МНО</t>
  </si>
  <si>
    <t>3Ә</t>
  </si>
  <si>
    <t>СКГУ физика</t>
  </si>
  <si>
    <t>5</t>
  </si>
  <si>
    <t>6Б</t>
  </si>
  <si>
    <t>нач.кл4В</t>
  </si>
  <si>
    <t>Кол Жумабаева МНО</t>
  </si>
  <si>
    <t>4Б</t>
  </si>
  <si>
    <t>СКГУ,биология</t>
  </si>
  <si>
    <t>педмас</t>
  </si>
  <si>
    <t>20</t>
  </si>
  <si>
    <t>нач.кл3Б</t>
  </si>
  <si>
    <t>высш</t>
  </si>
  <si>
    <t>СКГУ,МНО</t>
  </si>
  <si>
    <t>29,3</t>
  </si>
  <si>
    <t>3Б</t>
  </si>
  <si>
    <t xml:space="preserve">СКГУ, каз.яз </t>
  </si>
  <si>
    <t>17,02</t>
  </si>
  <si>
    <t>7Б</t>
  </si>
  <si>
    <t>ЮКГУ им М.Ауезова</t>
  </si>
  <si>
    <t>нач.кл 1А</t>
  </si>
  <si>
    <t>ср/спец</t>
  </si>
  <si>
    <t>Кыз.гум кол. им.М.Маметовой</t>
  </si>
  <si>
    <t>6,01</t>
  </si>
  <si>
    <t>2Ә</t>
  </si>
  <si>
    <t>КГУим.Уалиханова иностр.яз.</t>
  </si>
  <si>
    <t>18</t>
  </si>
  <si>
    <t>рус.яз и литер</t>
  </si>
  <si>
    <t>СКГУ рус и лит</t>
  </si>
  <si>
    <t>17,09</t>
  </si>
  <si>
    <t>11А</t>
  </si>
  <si>
    <t>СКГУ, М.Козыбаева</t>
  </si>
  <si>
    <t>6,8</t>
  </si>
  <si>
    <t>11Б</t>
  </si>
  <si>
    <t>КарГУ,рус.яз</t>
  </si>
  <si>
    <t>35</t>
  </si>
  <si>
    <t>СКГУ,каз.яз.</t>
  </si>
  <si>
    <t>25,11</t>
  </si>
  <si>
    <t>география</t>
  </si>
  <si>
    <t>СКГУ.геор.</t>
  </si>
  <si>
    <t>23</t>
  </si>
  <si>
    <t>9А</t>
  </si>
  <si>
    <t>естествознание</t>
  </si>
  <si>
    <t>8</t>
  </si>
  <si>
    <t>7А</t>
  </si>
  <si>
    <t>физика</t>
  </si>
  <si>
    <t>8,0</t>
  </si>
  <si>
    <t>КВПК им.Мусина</t>
  </si>
  <si>
    <t>Кокшетауский Университет</t>
  </si>
  <si>
    <t>11,3</t>
  </si>
  <si>
    <t>3А</t>
  </si>
  <si>
    <t>тарих</t>
  </si>
  <si>
    <t>СКУ им М.Козыбаева</t>
  </si>
  <si>
    <t>2</t>
  </si>
  <si>
    <t>жаратылыстану</t>
  </si>
  <si>
    <t>26,5</t>
  </si>
  <si>
    <t>5А</t>
  </si>
  <si>
    <t>ОП</t>
  </si>
  <si>
    <t>СКГУ физическая кул.</t>
  </si>
  <si>
    <t>7</t>
  </si>
  <si>
    <t>нач.кл. 3"Б"</t>
  </si>
  <si>
    <t>30</t>
  </si>
  <si>
    <t>НАО СКУ М.Козыбаева</t>
  </si>
  <si>
    <t>6</t>
  </si>
  <si>
    <t>каз-яз</t>
  </si>
  <si>
    <t>Көкше Академ, қазақ тілі</t>
  </si>
  <si>
    <t>17,4</t>
  </si>
  <si>
    <t>4</t>
  </si>
  <si>
    <t>ИТОГО</t>
  </si>
  <si>
    <t>Лицейские компонент</t>
  </si>
  <si>
    <t>Глобальные компитенции</t>
  </si>
  <si>
    <t>5 АБ, 6АБ, 7АБ,8АБ</t>
  </si>
  <si>
    <t>Индивидуальные и групповые занятия</t>
  </si>
  <si>
    <t xml:space="preserve">қызықты математика </t>
  </si>
  <si>
    <t xml:space="preserve">4Ә нач.кл </t>
  </si>
  <si>
    <t xml:space="preserve">4Әнач.кл </t>
  </si>
  <si>
    <t xml:space="preserve">1Әнач.кл </t>
  </si>
  <si>
    <t>нач.кл 1Ә</t>
  </si>
  <si>
    <t>нач.кл 3Ә</t>
  </si>
  <si>
    <t>Светскость и основы религиоведения</t>
  </si>
  <si>
    <t>10 АБ , 11 АБ</t>
  </si>
  <si>
    <t>10 АБ, 11 АБ</t>
  </si>
  <si>
    <t>ЭЛЕКТИВНЫЕ КУРСЫ</t>
  </si>
  <si>
    <t>11АБ гл.ком</t>
  </si>
  <si>
    <t>ОБУЧЕНИЕ НА ДОМУ</t>
  </si>
  <si>
    <t>информа тика</t>
  </si>
  <si>
    <t>11А КА</t>
  </si>
  <si>
    <t xml:space="preserve">3Анач.кл </t>
  </si>
  <si>
    <t>ср.спец</t>
  </si>
  <si>
    <t>3А ЗыкА</t>
  </si>
  <si>
    <t>1,0</t>
  </si>
  <si>
    <t>қазақ тілі</t>
  </si>
  <si>
    <t>СКГУ, қазақ тілі</t>
  </si>
  <si>
    <t>3А ЗыкА, 11Б КА</t>
  </si>
  <si>
    <t>38</t>
  </si>
  <si>
    <t>11Б, 8Б, 7Б,8А,9Б</t>
  </si>
  <si>
    <t>СКГУ ин.язык</t>
  </si>
  <si>
    <t>4Б, 11Б</t>
  </si>
  <si>
    <t>0,</t>
  </si>
  <si>
    <t>нач.кл 3</t>
  </si>
  <si>
    <t>3АЗыкА,4Б СН</t>
  </si>
  <si>
    <t>7Б(АН),8Б,11Б</t>
  </si>
  <si>
    <t>39,01</t>
  </si>
  <si>
    <t>СКГУ,биология,2012</t>
  </si>
  <si>
    <t>ин.язык</t>
  </si>
  <si>
    <t>01.09.2021</t>
  </si>
  <si>
    <t>3А7Б(АН), 8Б,9Б</t>
  </si>
  <si>
    <t>8Б,11Б</t>
  </si>
  <si>
    <t>7Б(АН)</t>
  </si>
  <si>
    <t>4Б нач.кл</t>
  </si>
  <si>
    <t>4кл СНС</t>
  </si>
  <si>
    <t>4Б, 8Б</t>
  </si>
  <si>
    <t>3А, 4Б, 7Б(АН), 8Б</t>
  </si>
  <si>
    <t>7Б(АН), 8Б,9Б,11Б</t>
  </si>
  <si>
    <t>7Б(АН), 8Б</t>
  </si>
  <si>
    <t>ПРЕДШКОЛА</t>
  </si>
  <si>
    <t>Шокан Валиханова</t>
  </si>
  <si>
    <t>Кружковая работа (кружки)</t>
  </si>
  <si>
    <t>инф-ка</t>
  </si>
  <si>
    <t>ВСЕГО по школе</t>
  </si>
  <si>
    <t>Гл.специалист</t>
  </si>
  <si>
    <t>Зубкова Е.А</t>
  </si>
  <si>
    <t>Методист по кадрам</t>
  </si>
  <si>
    <t>Жук М.П.</t>
  </si>
  <si>
    <t>Заведующая РМК</t>
  </si>
  <si>
    <t>Касенова Ж.А.</t>
  </si>
  <si>
    <t>Жаркинбаев Д.Т.</t>
  </si>
  <si>
    <t>,</t>
  </si>
  <si>
    <t>Биханова Г. Б</t>
  </si>
  <si>
    <t>Председатель Совета профсоюзов</t>
  </si>
  <si>
    <t xml:space="preserve">                                    </t>
  </si>
  <si>
    <t xml:space="preserve">                             </t>
  </si>
  <si>
    <t xml:space="preserve">                    </t>
  </si>
  <si>
    <t>Экономист</t>
  </si>
  <si>
    <t>Глобальные компитенции ЛК</t>
  </si>
  <si>
    <t>Физическая культура: спортивные игры ЛК</t>
  </si>
  <si>
    <t>Руководитель ОО района Шал акына</t>
  </si>
  <si>
    <t>7Б(АН)8Б,11Б</t>
  </si>
  <si>
    <t>ОП 11Б</t>
  </si>
  <si>
    <t>7Б(АН)8Б</t>
  </si>
  <si>
    <t>учитель русского языка</t>
  </si>
  <si>
    <t>учитель начальных классов</t>
  </si>
  <si>
    <t>учитель казахского языка</t>
  </si>
  <si>
    <t>учитель английского языка</t>
  </si>
  <si>
    <t>учитель физической культуры</t>
  </si>
  <si>
    <t>учитель художественного труда</t>
  </si>
  <si>
    <t>учитель математики</t>
  </si>
  <si>
    <t>учитель информатики</t>
  </si>
  <si>
    <t>учитель музыки</t>
  </si>
  <si>
    <t>учитель истории</t>
  </si>
  <si>
    <t>учитель химии</t>
  </si>
  <si>
    <t>учитель биологии</t>
  </si>
  <si>
    <t>учитель НВиТП</t>
  </si>
  <si>
    <t>учитель географии</t>
  </si>
  <si>
    <t>учитель естествознания</t>
  </si>
  <si>
    <t>учитель физика</t>
  </si>
  <si>
    <t>учитель физики</t>
  </si>
  <si>
    <t>учиитель информатики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</si>
</sst>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??_р_._-;_-@_-"/>
  </numFmts>
  <fonts count="2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</cellStyleXfs>
  <cellXfs count="40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2" applyNumberFormat="1" applyFont="1" applyFill="1" applyAlignment="1"/>
    <xf numFmtId="0" fontId="6" fillId="0" borderId="0" xfId="2" applyNumberFormat="1" applyFont="1" applyFill="1" applyAlignment="1"/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 applyBorder="1" applyAlignment="1"/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/>
    </xf>
    <xf numFmtId="0" fontId="5" fillId="0" borderId="0" xfId="0" applyFo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Alignment="1">
      <alignment horizontal="right"/>
    </xf>
    <xf numFmtId="0" fontId="5" fillId="0" borderId="1" xfId="2" applyNumberFormat="1" applyFont="1" applyFill="1" applyBorder="1" applyAlignment="1"/>
    <xf numFmtId="0" fontId="5" fillId="0" borderId="1" xfId="0" applyFont="1" applyBorder="1"/>
    <xf numFmtId="0" fontId="5" fillId="0" borderId="30" xfId="2" applyNumberFormat="1" applyFont="1" applyFill="1" applyBorder="1" applyAlignment="1"/>
    <xf numFmtId="0" fontId="5" fillId="0" borderId="31" xfId="2" applyNumberFormat="1" applyFont="1" applyFill="1" applyBorder="1" applyAlignment="1"/>
    <xf numFmtId="0" fontId="6" fillId="0" borderId="32" xfId="2" applyNumberFormat="1" applyFont="1" applyFill="1" applyBorder="1" applyAlignment="1"/>
    <xf numFmtId="3" fontId="6" fillId="2" borderId="25" xfId="2" applyNumberFormat="1" applyFont="1" applyFill="1" applyBorder="1" applyAlignment="1">
      <alignment horizontal="center"/>
    </xf>
    <xf numFmtId="0" fontId="5" fillId="2" borderId="25" xfId="2" applyNumberFormat="1" applyFont="1" applyFill="1" applyBorder="1" applyAlignment="1"/>
    <xf numFmtId="0" fontId="5" fillId="2" borderId="25" xfId="3" applyFont="1" applyFill="1" applyBorder="1" applyAlignment="1">
      <alignment horizontal="left" wrapText="1"/>
    </xf>
    <xf numFmtId="0" fontId="5" fillId="2" borderId="25" xfId="3" applyFont="1" applyFill="1" applyBorder="1" applyAlignment="1">
      <alignment horizontal="center"/>
    </xf>
    <xf numFmtId="14" fontId="5" fillId="2" borderId="25" xfId="3" applyNumberFormat="1" applyFont="1" applyFill="1" applyBorder="1" applyAlignment="1">
      <alignment horizontal="center"/>
    </xf>
    <xf numFmtId="49" fontId="5" fillId="2" borderId="2" xfId="3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1" fontId="5" fillId="2" borderId="2" xfId="3" applyNumberFormat="1" applyFont="1" applyFill="1" applyBorder="1" applyAlignment="1">
      <alignment horizontal="center"/>
    </xf>
    <xf numFmtId="0" fontId="5" fillId="2" borderId="25" xfId="2" applyNumberFormat="1" applyFont="1" applyFill="1" applyBorder="1" applyAlignment="1">
      <alignment horizontal="center"/>
    </xf>
    <xf numFmtId="3" fontId="5" fillId="2" borderId="25" xfId="2" applyNumberFormat="1" applyFont="1" applyFill="1" applyBorder="1" applyAlignment="1">
      <alignment horizontal="right"/>
    </xf>
    <xf numFmtId="165" fontId="5" fillId="2" borderId="25" xfId="2" applyNumberFormat="1" applyFont="1" applyFill="1" applyBorder="1" applyAlignment="1">
      <alignment horizontal="center"/>
    </xf>
    <xf numFmtId="3" fontId="5" fillId="2" borderId="25" xfId="0" applyNumberFormat="1" applyFont="1" applyFill="1" applyBorder="1" applyAlignment="1">
      <alignment horizontal="right"/>
    </xf>
    <xf numFmtId="165" fontId="5" fillId="2" borderId="25" xfId="0" applyNumberFormat="1" applyFont="1" applyFill="1" applyBorder="1" applyAlignment="1">
      <alignment horizontal="right"/>
    </xf>
    <xf numFmtId="1" fontId="5" fillId="2" borderId="25" xfId="2" applyNumberFormat="1" applyFont="1" applyFill="1" applyBorder="1" applyAlignment="1">
      <alignment horizontal="center"/>
    </xf>
    <xf numFmtId="164" fontId="5" fillId="2" borderId="25" xfId="2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" fontId="5" fillId="2" borderId="25" xfId="0" applyNumberFormat="1" applyFont="1" applyFill="1" applyBorder="1" applyAlignment="1">
      <alignment horizontal="center"/>
    </xf>
    <xf numFmtId="3" fontId="5" fillId="2" borderId="26" xfId="2" applyNumberFormat="1" applyFont="1" applyFill="1" applyBorder="1" applyAlignment="1">
      <alignment horizontal="right"/>
    </xf>
    <xf numFmtId="49" fontId="5" fillId="2" borderId="25" xfId="3" applyNumberFormat="1" applyFont="1" applyFill="1" applyBorder="1" applyAlignment="1">
      <alignment horizontal="center"/>
    </xf>
    <xf numFmtId="1" fontId="5" fillId="2" borderId="25" xfId="3" applyNumberFormat="1" applyFont="1" applyFill="1" applyBorder="1" applyAlignment="1">
      <alignment horizontal="center"/>
    </xf>
    <xf numFmtId="1" fontId="6" fillId="2" borderId="25" xfId="2" applyNumberFormat="1" applyFont="1" applyFill="1" applyBorder="1" applyAlignment="1">
      <alignment horizontal="center"/>
    </xf>
    <xf numFmtId="49" fontId="5" fillId="2" borderId="25" xfId="0" applyNumberFormat="1" applyFont="1" applyFill="1" applyBorder="1" applyAlignment="1">
      <alignment horizontal="right"/>
    </xf>
    <xf numFmtId="0" fontId="5" fillId="2" borderId="19" xfId="2" applyNumberFormat="1" applyFont="1" applyFill="1" applyBorder="1" applyAlignment="1"/>
    <xf numFmtId="0" fontId="6" fillId="2" borderId="20" xfId="2" applyNumberFormat="1" applyFont="1" applyFill="1" applyBorder="1" applyAlignment="1">
      <alignment horizontal="center"/>
    </xf>
    <xf numFmtId="0" fontId="6" fillId="2" borderId="21" xfId="2" applyNumberFormat="1" applyFont="1" applyFill="1" applyBorder="1" applyAlignment="1">
      <alignment horizontal="center"/>
    </xf>
    <xf numFmtId="0" fontId="6" fillId="2" borderId="22" xfId="2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5" fillId="2" borderId="24" xfId="2" applyNumberFormat="1" applyFont="1" applyFill="1" applyBorder="1" applyAlignment="1"/>
    <xf numFmtId="0" fontId="5" fillId="2" borderId="2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" fillId="2" borderId="25" xfId="0" applyFont="1" applyFill="1" applyBorder="1"/>
    <xf numFmtId="3" fontId="5" fillId="2" borderId="25" xfId="0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left" wrapText="1"/>
    </xf>
    <xf numFmtId="14" fontId="5" fillId="2" borderId="2" xfId="3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49" fontId="5" fillId="2" borderId="25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 wrapText="1"/>
    </xf>
    <xf numFmtId="9" fontId="1" fillId="2" borderId="0" xfId="0" applyNumberFormat="1" applyFont="1" applyFill="1"/>
    <xf numFmtId="0" fontId="5" fillId="2" borderId="2" xfId="0" applyFont="1" applyFill="1" applyBorder="1" applyAlignment="1">
      <alignment horizontal="left" vertical="center" wrapText="1"/>
    </xf>
    <xf numFmtId="2" fontId="5" fillId="2" borderId="2" xfId="3" applyNumberFormat="1" applyFont="1" applyFill="1" applyBorder="1" applyAlignment="1">
      <alignment horizontal="center"/>
    </xf>
    <xf numFmtId="0" fontId="5" fillId="2" borderId="25" xfId="0" applyFont="1" applyFill="1" applyBorder="1"/>
    <xf numFmtId="0" fontId="5" fillId="2" borderId="26" xfId="3" applyFont="1" applyFill="1" applyBorder="1" applyAlignment="1">
      <alignment horizontal="left" wrapText="1"/>
    </xf>
    <xf numFmtId="0" fontId="5" fillId="2" borderId="26" xfId="3" applyFont="1" applyFill="1" applyBorder="1" applyAlignment="1">
      <alignment horizontal="center"/>
    </xf>
    <xf numFmtId="14" fontId="5" fillId="2" borderId="26" xfId="3" applyNumberFormat="1" applyFont="1" applyFill="1" applyBorder="1" applyAlignment="1">
      <alignment horizontal="center"/>
    </xf>
    <xf numFmtId="0" fontId="5" fillId="2" borderId="25" xfId="3" applyFont="1" applyFill="1" applyBorder="1" applyAlignment="1">
      <alignment wrapText="1"/>
    </xf>
    <xf numFmtId="14" fontId="9" fillId="2" borderId="0" xfId="0" applyNumberFormat="1" applyFont="1" applyFill="1"/>
    <xf numFmtId="2" fontId="5" fillId="2" borderId="25" xfId="3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 vertical="center" wrapText="1"/>
    </xf>
    <xf numFmtId="164" fontId="5" fillId="2" borderId="25" xfId="3" applyNumberFormat="1" applyFont="1" applyFill="1" applyBorder="1" applyAlignment="1">
      <alignment horizontal="center"/>
    </xf>
    <xf numFmtId="0" fontId="2" fillId="2" borderId="25" xfId="0" applyFont="1" applyFill="1" applyBorder="1"/>
    <xf numFmtId="0" fontId="10" fillId="2" borderId="25" xfId="2" applyNumberFormat="1" applyFont="1" applyFill="1" applyBorder="1" applyAlignment="1">
      <alignment horizontal="center"/>
    </xf>
    <xf numFmtId="3" fontId="10" fillId="2" borderId="25" xfId="0" applyNumberFormat="1" applyFont="1" applyFill="1" applyBorder="1" applyAlignment="1">
      <alignment horizontal="right"/>
    </xf>
    <xf numFmtId="3" fontId="10" fillId="2" borderId="25" xfId="2" applyNumberFormat="1" applyFont="1" applyFill="1" applyBorder="1" applyAlignment="1">
      <alignment horizontal="right"/>
    </xf>
    <xf numFmtId="49" fontId="5" fillId="2" borderId="25" xfId="0" applyNumberFormat="1" applyFont="1" applyFill="1" applyBorder="1" applyAlignment="1">
      <alignment horizontal="center"/>
    </xf>
    <xf numFmtId="14" fontId="5" fillId="2" borderId="6" xfId="3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left" wrapText="1"/>
    </xf>
    <xf numFmtId="0" fontId="5" fillId="2" borderId="25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wrapText="1"/>
    </xf>
    <xf numFmtId="14" fontId="9" fillId="2" borderId="25" xfId="0" applyNumberFormat="1" applyFont="1" applyFill="1" applyBorder="1"/>
    <xf numFmtId="0" fontId="5" fillId="2" borderId="25" xfId="0" applyFont="1" applyFill="1" applyBorder="1" applyAlignment="1">
      <alignment horizontal="left" vertical="center" wrapText="1"/>
    </xf>
    <xf numFmtId="0" fontId="5" fillId="2" borderId="0" xfId="0" applyFont="1" applyFill="1"/>
    <xf numFmtId="0" fontId="17" fillId="2" borderId="0" xfId="0" applyFont="1" applyFill="1"/>
    <xf numFmtId="9" fontId="17" fillId="2" borderId="0" xfId="0" applyNumberFormat="1" applyFont="1" applyFill="1"/>
    <xf numFmtId="164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/>
    </xf>
    <xf numFmtId="0" fontId="6" fillId="2" borderId="25" xfId="2" applyNumberFormat="1" applyFont="1" applyFill="1" applyBorder="1" applyAlignment="1">
      <alignment wrapText="1"/>
    </xf>
    <xf numFmtId="0" fontId="6" fillId="2" borderId="25" xfId="2" applyNumberFormat="1" applyFont="1" applyFill="1" applyBorder="1" applyAlignment="1">
      <alignment horizontal="center"/>
    </xf>
    <xf numFmtId="0" fontId="13" fillId="2" borderId="25" xfId="2" applyNumberFormat="1" applyFont="1" applyFill="1" applyBorder="1" applyAlignment="1"/>
    <xf numFmtId="0" fontId="6" fillId="2" borderId="25" xfId="2" applyNumberFormat="1" applyFont="1" applyFill="1" applyBorder="1" applyAlignment="1">
      <alignment horizontal="left"/>
    </xf>
    <xf numFmtId="14" fontId="6" fillId="2" borderId="25" xfId="2" applyNumberFormat="1" applyFont="1" applyFill="1" applyBorder="1" applyAlignment="1">
      <alignment horizontal="left"/>
    </xf>
    <xf numFmtId="0" fontId="6" fillId="2" borderId="25" xfId="2" applyNumberFormat="1" applyFont="1" applyFill="1" applyBorder="1" applyAlignment="1"/>
    <xf numFmtId="2" fontId="5" fillId="2" borderId="25" xfId="2" applyNumberFormat="1" applyFont="1" applyFill="1" applyBorder="1" applyAlignment="1">
      <alignment horizontal="center"/>
    </xf>
    <xf numFmtId="1" fontId="6" fillId="2" borderId="25" xfId="2" applyNumberFormat="1" applyFont="1" applyFill="1" applyBorder="1" applyAlignment="1">
      <alignment horizontal="right"/>
    </xf>
    <xf numFmtId="164" fontId="6" fillId="2" borderId="25" xfId="2" applyNumberFormat="1" applyFont="1" applyFill="1" applyBorder="1" applyAlignment="1">
      <alignment horizontal="right"/>
    </xf>
    <xf numFmtId="1" fontId="6" fillId="2" borderId="14" xfId="3" applyNumberFormat="1" applyFont="1" applyFill="1" applyBorder="1" applyAlignment="1">
      <alignment horizontal="left" wrapText="1"/>
    </xf>
    <xf numFmtId="0" fontId="13" fillId="2" borderId="30" xfId="2" applyNumberFormat="1" applyFont="1" applyFill="1" applyBorder="1" applyAlignment="1"/>
    <xf numFmtId="0" fontId="6" fillId="2" borderId="30" xfId="2" applyNumberFormat="1" applyFont="1" applyFill="1" applyBorder="1" applyAlignment="1">
      <alignment horizontal="left"/>
    </xf>
    <xf numFmtId="14" fontId="6" fillId="2" borderId="30" xfId="2" applyNumberFormat="1" applyFont="1" applyFill="1" applyBorder="1" applyAlignment="1">
      <alignment horizontal="left"/>
    </xf>
    <xf numFmtId="166" fontId="5" fillId="2" borderId="26" xfId="1" applyNumberFormat="1" applyFont="1" applyFill="1" applyBorder="1" applyAlignment="1">
      <alignment horizontal="center"/>
    </xf>
    <xf numFmtId="0" fontId="5" fillId="2" borderId="26" xfId="2" applyNumberFormat="1" applyFont="1" applyFill="1" applyBorder="1" applyAlignment="1">
      <alignment horizontal="center"/>
    </xf>
    <xf numFmtId="165" fontId="5" fillId="2" borderId="26" xfId="2" applyNumberFormat="1" applyFont="1" applyFill="1" applyBorder="1" applyAlignment="1">
      <alignment horizontal="center"/>
    </xf>
    <xf numFmtId="3" fontId="5" fillId="2" borderId="26" xfId="0" applyNumberFormat="1" applyFont="1" applyFill="1" applyBorder="1" applyAlignment="1">
      <alignment horizontal="right"/>
    </xf>
    <xf numFmtId="165" fontId="5" fillId="2" borderId="26" xfId="0" applyNumberFormat="1" applyFont="1" applyFill="1" applyBorder="1" applyAlignment="1">
      <alignment horizontal="right"/>
    </xf>
    <xf numFmtId="1" fontId="5" fillId="2" borderId="26" xfId="2" applyNumberFormat="1" applyFont="1" applyFill="1" applyBorder="1" applyAlignment="1">
      <alignment horizontal="center"/>
    </xf>
    <xf numFmtId="164" fontId="5" fillId="2" borderId="26" xfId="2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" fontId="5" fillId="2" borderId="26" xfId="0" applyNumberFormat="1" applyFont="1" applyFill="1" applyBorder="1" applyAlignment="1">
      <alignment horizontal="center"/>
    </xf>
    <xf numFmtId="1" fontId="6" fillId="2" borderId="26" xfId="3" applyNumberFormat="1" applyFont="1" applyFill="1" applyBorder="1" applyAlignment="1">
      <alignment horizontal="center" wrapText="1"/>
    </xf>
    <xf numFmtId="1" fontId="5" fillId="2" borderId="26" xfId="3" applyNumberFormat="1" applyFont="1" applyFill="1" applyBorder="1" applyAlignment="1">
      <alignment horizontal="left" wrapText="1"/>
    </xf>
    <xf numFmtId="1" fontId="5" fillId="2" borderId="26" xfId="3" applyNumberFormat="1" applyFont="1" applyFill="1" applyBorder="1" applyAlignment="1">
      <alignment horizontal="center"/>
    </xf>
    <xf numFmtId="1" fontId="6" fillId="2" borderId="25" xfId="3" applyNumberFormat="1" applyFont="1" applyFill="1" applyBorder="1" applyAlignment="1">
      <alignment horizontal="center"/>
    </xf>
    <xf numFmtId="1" fontId="6" fillId="2" borderId="25" xfId="1" applyNumberFormat="1" applyFont="1" applyFill="1" applyBorder="1" applyAlignment="1">
      <alignment horizontal="center"/>
    </xf>
    <xf numFmtId="1" fontId="6" fillId="2" borderId="26" xfId="1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5" fillId="2" borderId="25" xfId="2" applyNumberFormat="1" applyFont="1" applyFill="1" applyBorder="1" applyAlignment="1"/>
    <xf numFmtId="1" fontId="6" fillId="2" borderId="25" xfId="3" applyNumberFormat="1" applyFont="1" applyFill="1" applyBorder="1" applyAlignment="1">
      <alignment horizontal="left" wrapText="1"/>
    </xf>
    <xf numFmtId="1" fontId="1" fillId="2" borderId="0" xfId="0" applyNumberFormat="1" applyFont="1" applyFill="1"/>
    <xf numFmtId="0" fontId="6" fillId="2" borderId="25" xfId="3" applyFont="1" applyFill="1" applyBorder="1" applyAlignment="1">
      <alignment horizontal="left" wrapText="1"/>
    </xf>
    <xf numFmtId="0" fontId="11" fillId="2" borderId="33" xfId="2" applyNumberFormat="1" applyFont="1" applyFill="1" applyBorder="1" applyAlignment="1">
      <alignment horizontal="left" wrapText="1"/>
    </xf>
    <xf numFmtId="0" fontId="5" fillId="2" borderId="25" xfId="0" applyFont="1" applyFill="1" applyBorder="1" applyAlignment="1" applyProtection="1">
      <alignment horizontal="left"/>
      <protection locked="0"/>
    </xf>
    <xf numFmtId="14" fontId="5" fillId="2" borderId="25" xfId="0" applyNumberFormat="1" applyFont="1" applyFill="1" applyBorder="1" applyAlignment="1" applyProtection="1">
      <alignment horizontal="left"/>
      <protection locked="0"/>
    </xf>
    <xf numFmtId="14" fontId="9" fillId="2" borderId="1" xfId="0" applyNumberFormat="1" applyFont="1" applyFill="1" applyBorder="1"/>
    <xf numFmtId="0" fontId="1" fillId="2" borderId="1" xfId="0" applyFont="1" applyFill="1" applyBorder="1"/>
    <xf numFmtId="0" fontId="5" fillId="2" borderId="26" xfId="2" applyNumberFormat="1" applyFont="1" applyFill="1" applyBorder="1" applyAlignment="1"/>
    <xf numFmtId="49" fontId="5" fillId="2" borderId="6" xfId="3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" fontId="5" fillId="2" borderId="6" xfId="3" applyNumberFormat="1" applyFont="1" applyFill="1" applyBorder="1" applyAlignment="1">
      <alignment horizontal="center"/>
    </xf>
    <xf numFmtId="1" fontId="5" fillId="2" borderId="25" xfId="3" applyNumberFormat="1" applyFont="1" applyFill="1" applyBorder="1" applyAlignment="1">
      <alignment horizontal="left" wrapText="1"/>
    </xf>
    <xf numFmtId="2" fontId="6" fillId="2" borderId="25" xfId="1" applyNumberFormat="1" applyFont="1" applyFill="1" applyBorder="1" applyAlignment="1">
      <alignment horizontal="center"/>
    </xf>
    <xf numFmtId="1" fontId="5" fillId="2" borderId="2" xfId="3" applyNumberFormat="1" applyFont="1" applyFill="1" applyBorder="1" applyAlignment="1">
      <alignment wrapText="1"/>
    </xf>
    <xf numFmtId="1" fontId="6" fillId="2" borderId="2" xfId="1" applyNumberFormat="1" applyFont="1" applyFill="1" applyBorder="1" applyAlignment="1">
      <alignment horizontal="center"/>
    </xf>
    <xf numFmtId="1" fontId="5" fillId="2" borderId="24" xfId="2" applyNumberFormat="1" applyFont="1" applyFill="1" applyBorder="1" applyAlignment="1"/>
    <xf numFmtId="1" fontId="5" fillId="2" borderId="2" xfId="3" applyNumberFormat="1" applyFont="1" applyFill="1" applyBorder="1" applyAlignment="1">
      <alignment horizontal="center" wrapText="1"/>
    </xf>
    <xf numFmtId="1" fontId="5" fillId="2" borderId="25" xfId="3" applyNumberFormat="1" applyFont="1" applyFill="1" applyBorder="1"/>
    <xf numFmtId="1" fontId="17" fillId="2" borderId="0" xfId="0" applyNumberFormat="1" applyFont="1" applyFill="1"/>
    <xf numFmtId="0" fontId="15" fillId="2" borderId="2" xfId="3" applyFont="1" applyFill="1" applyBorder="1" applyAlignment="1">
      <alignment horizontal="left"/>
    </xf>
    <xf numFmtId="0" fontId="15" fillId="2" borderId="25" xfId="3" applyFont="1" applyFill="1" applyBorder="1" applyAlignment="1">
      <alignment horizontal="center"/>
    </xf>
    <xf numFmtId="14" fontId="16" fillId="2" borderId="25" xfId="0" applyNumberFormat="1" applyFont="1" applyFill="1" applyBorder="1"/>
    <xf numFmtId="0" fontId="15" fillId="2" borderId="2" xfId="3" applyFont="1" applyFill="1" applyBorder="1" applyAlignment="1">
      <alignment horizontal="center"/>
    </xf>
    <xf numFmtId="49" fontId="15" fillId="2" borderId="2" xfId="3" applyNumberFormat="1" applyFont="1" applyFill="1" applyBorder="1" applyAlignment="1">
      <alignment horizontal="center"/>
    </xf>
    <xf numFmtId="0" fontId="11" fillId="2" borderId="0" xfId="0" applyFont="1" applyFill="1"/>
    <xf numFmtId="49" fontId="5" fillId="2" borderId="2" xfId="3" applyNumberFormat="1" applyFont="1" applyFill="1" applyBorder="1" applyAlignment="1">
      <alignment horizontal="center" wrapText="1"/>
    </xf>
    <xf numFmtId="166" fontId="6" fillId="2" borderId="2" xfId="1" applyNumberFormat="1" applyFont="1" applyFill="1" applyBorder="1" applyAlignment="1">
      <alignment horizontal="center"/>
    </xf>
    <xf numFmtId="1" fontId="6" fillId="2" borderId="2" xfId="3" applyNumberFormat="1" applyFont="1" applyFill="1" applyBorder="1" applyAlignment="1">
      <alignment horizontal="center"/>
    </xf>
    <xf numFmtId="1" fontId="6" fillId="2" borderId="2" xfId="3" applyNumberFormat="1" applyFont="1" applyFill="1" applyBorder="1" applyAlignment="1">
      <alignment horizontal="left" wrapText="1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left" wrapText="1"/>
    </xf>
    <xf numFmtId="1" fontId="6" fillId="2" borderId="24" xfId="2" applyNumberFormat="1" applyFont="1" applyFill="1" applyBorder="1" applyAlignment="1"/>
    <xf numFmtId="1" fontId="6" fillId="2" borderId="25" xfId="2" applyNumberFormat="1" applyFont="1" applyFill="1" applyBorder="1" applyAlignment="1">
      <alignment horizontal="left" wrapText="1"/>
    </xf>
    <xf numFmtId="1" fontId="18" fillId="2" borderId="25" xfId="2" applyNumberFormat="1" applyFont="1" applyFill="1" applyBorder="1" applyAlignment="1"/>
    <xf numFmtId="1" fontId="6" fillId="2" borderId="25" xfId="2" applyNumberFormat="1" applyFont="1" applyFill="1" applyBorder="1" applyAlignment="1">
      <alignment horizontal="left"/>
    </xf>
    <xf numFmtId="1" fontId="6" fillId="2" borderId="25" xfId="2" applyNumberFormat="1" applyFont="1" applyFill="1" applyBorder="1" applyAlignment="1"/>
    <xf numFmtId="1" fontId="3" fillId="2" borderId="0" xfId="0" applyNumberFormat="1" applyFont="1" applyFill="1"/>
    <xf numFmtId="0" fontId="6" fillId="2" borderId="24" xfId="2" applyNumberFormat="1" applyFont="1" applyFill="1" applyBorder="1" applyAlignment="1"/>
    <xf numFmtId="0" fontId="6" fillId="2" borderId="25" xfId="2" applyNumberFormat="1" applyFont="1" applyFill="1" applyBorder="1" applyAlignment="1">
      <alignment horizontal="center" wrapText="1"/>
    </xf>
    <xf numFmtId="0" fontId="4" fillId="2" borderId="0" xfId="0" applyFont="1" applyFill="1"/>
    <xf numFmtId="0" fontId="5" fillId="2" borderId="0" xfId="2" applyNumberFormat="1" applyFont="1" applyFill="1" applyBorder="1" applyAlignment="1"/>
    <xf numFmtId="0" fontId="5" fillId="2" borderId="0" xfId="0" applyFont="1" applyFill="1" applyAlignment="1">
      <alignment horizontal="left"/>
    </xf>
    <xf numFmtId="0" fontId="5" fillId="2" borderId="0" xfId="2" applyNumberFormat="1" applyFont="1" applyFill="1" applyBorder="1" applyAlignment="1">
      <alignment horizontal="center"/>
    </xf>
    <xf numFmtId="3" fontId="5" fillId="2" borderId="0" xfId="2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0" fontId="1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2" applyNumberFormat="1" applyFont="1" applyFill="1" applyAlignment="1"/>
    <xf numFmtId="0" fontId="6" fillId="2" borderId="0" xfId="2" applyNumberFormat="1" applyFont="1" applyFill="1" applyBorder="1" applyAlignment="1"/>
    <xf numFmtId="0" fontId="6" fillId="2" borderId="1" xfId="2" applyNumberFormat="1" applyFont="1" applyFill="1" applyBorder="1" applyAlignment="1"/>
    <xf numFmtId="0" fontId="21" fillId="2" borderId="25" xfId="2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9" fontId="1" fillId="4" borderId="0" xfId="0" applyNumberFormat="1" applyFont="1" applyFill="1"/>
    <xf numFmtId="9" fontId="1" fillId="3" borderId="0" xfId="0" applyNumberFormat="1" applyFont="1" applyFill="1"/>
    <xf numFmtId="0" fontId="10" fillId="0" borderId="0" xfId="0" applyFont="1"/>
    <xf numFmtId="0" fontId="22" fillId="2" borderId="15" xfId="0" applyFont="1" applyFill="1" applyBorder="1" applyAlignment="1">
      <alignment horizontal="center"/>
    </xf>
    <xf numFmtId="1" fontId="22" fillId="2" borderId="25" xfId="2" applyNumberFormat="1" applyFont="1" applyFill="1" applyBorder="1" applyAlignment="1">
      <alignment horizontal="right"/>
    </xf>
    <xf numFmtId="3" fontId="22" fillId="2" borderId="25" xfId="2" applyNumberFormat="1" applyFont="1" applyFill="1" applyBorder="1" applyAlignment="1">
      <alignment horizontal="center"/>
    </xf>
    <xf numFmtId="1" fontId="22" fillId="2" borderId="26" xfId="1" applyNumberFormat="1" applyFont="1" applyFill="1" applyBorder="1" applyAlignment="1">
      <alignment horizontal="center"/>
    </xf>
    <xf numFmtId="1" fontId="22" fillId="2" borderId="25" xfId="1" applyNumberFormat="1" applyFont="1" applyFill="1" applyBorder="1" applyAlignment="1">
      <alignment horizontal="center"/>
    </xf>
    <xf numFmtId="3" fontId="10" fillId="2" borderId="26" xfId="0" applyNumberFormat="1" applyFont="1" applyFill="1" applyBorder="1" applyAlignment="1">
      <alignment horizontal="right"/>
    </xf>
    <xf numFmtId="1" fontId="22" fillId="2" borderId="2" xfId="1" applyNumberFormat="1" applyFont="1" applyFill="1" applyBorder="1" applyAlignment="1">
      <alignment horizontal="center"/>
    </xf>
    <xf numFmtId="3" fontId="10" fillId="2" borderId="0" xfId="0" applyNumberFormat="1" applyFont="1" applyFill="1"/>
    <xf numFmtId="0" fontId="10" fillId="2" borderId="0" xfId="0" applyFont="1" applyFill="1"/>
    <xf numFmtId="0" fontId="23" fillId="2" borderId="0" xfId="0" applyFont="1" applyFill="1"/>
    <xf numFmtId="0" fontId="23" fillId="0" borderId="0" xfId="0" applyFont="1"/>
    <xf numFmtId="0" fontId="22" fillId="2" borderId="23" xfId="0" applyFont="1" applyFill="1" applyBorder="1" applyAlignment="1">
      <alignment horizontal="center"/>
    </xf>
    <xf numFmtId="0" fontId="10" fillId="0" borderId="0" xfId="2" applyNumberFormat="1" applyFont="1" applyFill="1" applyAlignment="1"/>
    <xf numFmtId="0" fontId="22" fillId="2" borderId="21" xfId="0" applyFont="1" applyFill="1" applyBorder="1" applyAlignment="1">
      <alignment horizontal="center"/>
    </xf>
    <xf numFmtId="3" fontId="10" fillId="2" borderId="26" xfId="2" applyNumberFormat="1" applyFont="1" applyFill="1" applyBorder="1" applyAlignment="1">
      <alignment horizontal="right"/>
    </xf>
    <xf numFmtId="0" fontId="22" fillId="2" borderId="35" xfId="0" applyFont="1" applyFill="1" applyBorder="1" applyAlignment="1">
      <alignment horizontal="center"/>
    </xf>
    <xf numFmtId="0" fontId="10" fillId="0" borderId="0" xfId="2" applyNumberFormat="1" applyFont="1" applyFill="1" applyAlignment="1">
      <alignment horizontal="center"/>
    </xf>
    <xf numFmtId="0" fontId="10" fillId="0" borderId="31" xfId="2" applyNumberFormat="1" applyFont="1" applyFill="1" applyBorder="1" applyAlignment="1"/>
    <xf numFmtId="1" fontId="10" fillId="2" borderId="25" xfId="0" applyNumberFormat="1" applyFont="1" applyFill="1" applyBorder="1" applyAlignment="1">
      <alignment horizontal="center"/>
    </xf>
    <xf numFmtId="3" fontId="24" fillId="2" borderId="25" xfId="2" applyNumberFormat="1" applyFont="1" applyFill="1" applyBorder="1" applyAlignment="1">
      <alignment horizontal="right"/>
    </xf>
    <xf numFmtId="3" fontId="25" fillId="2" borderId="25" xfId="2" applyNumberFormat="1" applyFont="1" applyFill="1" applyBorder="1" applyAlignment="1">
      <alignment horizontal="center"/>
    </xf>
    <xf numFmtId="49" fontId="10" fillId="2" borderId="25" xfId="0" applyNumberFormat="1" applyFont="1" applyFill="1" applyBorder="1" applyAlignment="1">
      <alignment horizontal="center"/>
    </xf>
    <xf numFmtId="3" fontId="10" fillId="2" borderId="25" xfId="2" applyNumberFormat="1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3" fontId="10" fillId="2" borderId="26" xfId="2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3" fontId="6" fillId="2" borderId="25" xfId="2" applyNumberFormat="1" applyFont="1" applyFill="1" applyBorder="1" applyAlignment="1">
      <alignment horizontal="right"/>
    </xf>
    <xf numFmtId="0" fontId="5" fillId="2" borderId="0" xfId="2" applyNumberFormat="1" applyFont="1" applyFill="1" applyBorder="1" applyAlignment="1">
      <alignment horizontal="left"/>
    </xf>
    <xf numFmtId="0" fontId="5" fillId="2" borderId="0" xfId="2" applyNumberFormat="1" applyFont="1" applyFill="1" applyAlignment="1">
      <alignment horizontal="center"/>
    </xf>
    <xf numFmtId="0" fontId="5" fillId="2" borderId="0" xfId="2" applyNumberFormat="1" applyFont="1" applyFill="1" applyBorder="1" applyAlignment="1">
      <alignment horizontal="right"/>
    </xf>
    <xf numFmtId="0" fontId="6" fillId="2" borderId="32" xfId="2" applyNumberFormat="1" applyFont="1" applyFill="1" applyBorder="1" applyAlignment="1"/>
    <xf numFmtId="0" fontId="10" fillId="2" borderId="0" xfId="2" applyNumberFormat="1" applyFont="1" applyFill="1" applyAlignment="1"/>
    <xf numFmtId="0" fontId="10" fillId="2" borderId="0" xfId="2" applyNumberFormat="1" applyFont="1" applyFill="1" applyBorder="1" applyAlignment="1"/>
    <xf numFmtId="0" fontId="6" fillId="2" borderId="0" xfId="2" applyNumberFormat="1" applyFont="1" applyFill="1" applyBorder="1" applyAlignment="1">
      <alignment horizontal="right"/>
    </xf>
    <xf numFmtId="0" fontId="6" fillId="2" borderId="0" xfId="2" applyNumberFormat="1" applyFont="1" applyFill="1" applyAlignment="1"/>
    <xf numFmtId="0" fontId="6" fillId="2" borderId="0" xfId="2" applyNumberFormat="1" applyFont="1" applyFill="1" applyBorder="1" applyAlignment="1">
      <alignment horizontal="left"/>
    </xf>
    <xf numFmtId="49" fontId="5" fillId="2" borderId="25" xfId="0" applyNumberFormat="1" applyFont="1" applyFill="1" applyBorder="1"/>
    <xf numFmtId="0" fontId="6" fillId="2" borderId="0" xfId="2" applyNumberFormat="1" applyFont="1" applyFill="1" applyAlignment="1">
      <alignment horizontal="left"/>
    </xf>
    <xf numFmtId="0" fontId="6" fillId="2" borderId="0" xfId="2" applyNumberFormat="1" applyFont="1" applyFill="1" applyBorder="1" applyAlignment="1">
      <alignment horizontal="center" vertical="center"/>
    </xf>
    <xf numFmtId="0" fontId="7" fillId="2" borderId="0" xfId="2" applyNumberFormat="1" applyFont="1" applyFill="1" applyAlignment="1">
      <alignment horizontal="left"/>
    </xf>
    <xf numFmtId="1" fontId="5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" fontId="5" fillId="2" borderId="25" xfId="0" applyNumberFormat="1" applyFont="1" applyFill="1" applyBorder="1"/>
    <xf numFmtId="0" fontId="5" fillId="2" borderId="2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center" vertical="center"/>
    </xf>
    <xf numFmtId="0" fontId="6" fillId="2" borderId="14" xfId="2" applyNumberFormat="1" applyFont="1" applyFill="1" applyBorder="1" applyAlignment="1"/>
    <xf numFmtId="0" fontId="10" fillId="2" borderId="0" xfId="2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11" fillId="2" borderId="25" xfId="2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textRotation="90"/>
      <protection locked="0"/>
    </xf>
    <xf numFmtId="0" fontId="10" fillId="2" borderId="25" xfId="0" applyFont="1" applyFill="1" applyBorder="1" applyAlignment="1" applyProtection="1">
      <alignment horizontal="center" vertical="center" textRotation="90"/>
      <protection locked="0"/>
    </xf>
    <xf numFmtId="0" fontId="5" fillId="2" borderId="25" xfId="0" applyFont="1" applyFill="1" applyBorder="1" applyAlignment="1">
      <alignment horizontal="center" vertical="center"/>
    </xf>
    <xf numFmtId="16" fontId="5" fillId="2" borderId="25" xfId="0" applyNumberFormat="1" applyFont="1" applyFill="1" applyBorder="1" applyAlignment="1">
      <alignment horizontal="center" vertical="center" textRotation="90"/>
    </xf>
    <xf numFmtId="9" fontId="5" fillId="2" borderId="25" xfId="2" applyFont="1" applyFill="1" applyBorder="1" applyAlignment="1">
      <alignment horizontal="center" vertical="center" textRotation="90"/>
    </xf>
    <xf numFmtId="0" fontId="10" fillId="2" borderId="25" xfId="2" applyNumberFormat="1" applyFont="1" applyFill="1" applyBorder="1" applyAlignment="1">
      <alignment horizontal="center" vertical="center" textRotation="90"/>
    </xf>
    <xf numFmtId="0" fontId="5" fillId="3" borderId="25" xfId="3" applyFont="1" applyFill="1" applyBorder="1" applyAlignment="1">
      <alignment horizontal="center"/>
    </xf>
    <xf numFmtId="14" fontId="5" fillId="5" borderId="25" xfId="3" applyNumberFormat="1" applyFont="1" applyFill="1" applyBorder="1" applyAlignment="1">
      <alignment horizontal="center"/>
    </xf>
    <xf numFmtId="14" fontId="5" fillId="3" borderId="25" xfId="3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 vertical="center" textRotation="90"/>
    </xf>
    <xf numFmtId="0" fontId="5" fillId="2" borderId="6" xfId="2" applyNumberFormat="1" applyFont="1" applyFill="1" applyBorder="1" applyAlignment="1">
      <alignment horizontal="center" vertical="center" textRotation="90"/>
    </xf>
    <xf numFmtId="0" fontId="5" fillId="2" borderId="26" xfId="2" applyNumberFormat="1" applyFont="1" applyFill="1" applyBorder="1" applyAlignment="1">
      <alignment horizontal="center" vertical="center" textRotation="90"/>
    </xf>
    <xf numFmtId="0" fontId="5" fillId="2" borderId="2" xfId="0" applyFont="1" applyFill="1" applyBorder="1" applyAlignment="1" applyProtection="1">
      <alignment horizontal="center" vertical="center" textRotation="90"/>
      <protection locked="0"/>
    </xf>
    <xf numFmtId="0" fontId="5" fillId="2" borderId="26" xfId="0" applyFont="1" applyFill="1" applyBorder="1" applyAlignment="1" applyProtection="1">
      <alignment horizontal="center" vertical="center" textRotation="90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16" xfId="0" applyFont="1" applyFill="1" applyBorder="1" applyAlignment="1">
      <alignment horizontal="center" vertical="center" textRotation="90"/>
    </xf>
    <xf numFmtId="0" fontId="5" fillId="2" borderId="9" xfId="2" applyNumberFormat="1" applyFont="1" applyFill="1" applyBorder="1" applyAlignment="1">
      <alignment horizontal="center" vertical="center" textRotation="90"/>
    </xf>
    <xf numFmtId="0" fontId="5" fillId="2" borderId="12" xfId="2" applyNumberFormat="1" applyFont="1" applyFill="1" applyBorder="1" applyAlignment="1">
      <alignment horizontal="center" vertical="center" textRotation="90"/>
    </xf>
    <xf numFmtId="0" fontId="5" fillId="2" borderId="17" xfId="2" applyNumberFormat="1" applyFont="1" applyFill="1" applyBorder="1" applyAlignment="1">
      <alignment horizontal="center" vertical="center" textRotation="90"/>
    </xf>
    <xf numFmtId="0" fontId="5" fillId="2" borderId="15" xfId="2" applyNumberFormat="1" applyFont="1" applyFill="1" applyBorder="1" applyAlignment="1">
      <alignment horizontal="center" vertical="center" textRotation="90"/>
    </xf>
    <xf numFmtId="0" fontId="5" fillId="2" borderId="2" xfId="2" applyNumberFormat="1" applyFont="1" applyFill="1" applyBorder="1" applyAlignment="1">
      <alignment textRotation="90"/>
    </xf>
    <xf numFmtId="0" fontId="5" fillId="2" borderId="6" xfId="2" applyNumberFormat="1" applyFont="1" applyFill="1" applyBorder="1" applyAlignment="1">
      <alignment textRotation="90"/>
    </xf>
    <xf numFmtId="0" fontId="5" fillId="2" borderId="15" xfId="2" applyNumberFormat="1" applyFont="1" applyFill="1" applyBorder="1" applyAlignment="1">
      <alignment textRotation="90"/>
    </xf>
    <xf numFmtId="0" fontId="5" fillId="2" borderId="2" xfId="2" applyNumberFormat="1" applyFont="1" applyFill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center" vertical="center"/>
    </xf>
    <xf numFmtId="0" fontId="5" fillId="2" borderId="15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 wrapText="1"/>
    </xf>
    <xf numFmtId="0" fontId="5" fillId="2" borderId="15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vertical="center" wrapText="1"/>
    </xf>
    <xf numFmtId="0" fontId="5" fillId="2" borderId="7" xfId="2" applyNumberFormat="1" applyFont="1" applyFill="1" applyBorder="1" applyAlignment="1">
      <alignment vertical="center" wrapText="1"/>
    </xf>
    <xf numFmtId="0" fontId="5" fillId="2" borderId="16" xfId="2" applyNumberFormat="1" applyFont="1" applyFill="1" applyBorder="1" applyAlignment="1">
      <alignment vertical="center" wrapText="1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9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2" applyNumberFormat="1" applyFont="1" applyFill="1" applyBorder="1" applyAlignment="1">
      <alignment horizontal="center" vertical="center" textRotation="90"/>
    </xf>
    <xf numFmtId="0" fontId="5" fillId="2" borderId="31" xfId="2" applyNumberFormat="1" applyFont="1" applyFill="1" applyBorder="1" applyAlignment="1">
      <alignment horizontal="center" vertical="center" textRotation="90"/>
    </xf>
    <xf numFmtId="0" fontId="5" fillId="2" borderId="11" xfId="2" applyNumberFormat="1" applyFont="1" applyFill="1" applyBorder="1" applyAlignment="1">
      <alignment horizontal="center" vertical="center" textRotation="90"/>
    </xf>
    <xf numFmtId="0" fontId="5" fillId="2" borderId="29" xfId="2" applyNumberFormat="1" applyFont="1" applyFill="1" applyBorder="1" applyAlignment="1">
      <alignment horizontal="center" vertical="center" textRotation="90"/>
    </xf>
    <xf numFmtId="0" fontId="5" fillId="2" borderId="0" xfId="2" applyNumberFormat="1" applyFont="1" applyFill="1" applyBorder="1" applyAlignment="1">
      <alignment horizontal="center" vertical="center" textRotation="90"/>
    </xf>
    <xf numFmtId="0" fontId="5" fillId="2" borderId="32" xfId="2" applyNumberFormat="1" applyFont="1" applyFill="1" applyBorder="1" applyAlignment="1">
      <alignment horizontal="center" vertical="center" textRotation="90"/>
    </xf>
    <xf numFmtId="0" fontId="5" fillId="2" borderId="13" xfId="2" applyNumberFormat="1" applyFont="1" applyFill="1" applyBorder="1" applyAlignment="1">
      <alignment horizontal="center" vertical="center" textRotation="90"/>
    </xf>
    <xf numFmtId="0" fontId="5" fillId="2" borderId="1" xfId="2" applyNumberFormat="1" applyFont="1" applyFill="1" applyBorder="1" applyAlignment="1">
      <alignment horizontal="center" vertical="center" textRotation="90"/>
    </xf>
    <xf numFmtId="0" fontId="5" fillId="2" borderId="14" xfId="2" applyNumberFormat="1" applyFont="1" applyFill="1" applyBorder="1" applyAlignment="1">
      <alignment horizontal="center" vertical="center" textRotation="9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 textRotation="90"/>
    </xf>
    <xf numFmtId="0" fontId="10" fillId="2" borderId="6" xfId="2" applyNumberFormat="1" applyFont="1" applyFill="1" applyBorder="1" applyAlignment="1">
      <alignment horizontal="center" vertical="center" textRotation="90"/>
    </xf>
    <xf numFmtId="0" fontId="10" fillId="2" borderId="15" xfId="2" applyNumberFormat="1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10" xfId="2" applyNumberFormat="1" applyFont="1" applyFill="1" applyBorder="1" applyAlignment="1">
      <alignment horizontal="center" vertical="center"/>
    </xf>
    <xf numFmtId="0" fontId="11" fillId="2" borderId="31" xfId="2" applyNumberFormat="1" applyFont="1" applyFill="1" applyBorder="1" applyAlignment="1">
      <alignment horizontal="center" vertical="center"/>
    </xf>
    <xf numFmtId="0" fontId="11" fillId="2" borderId="11" xfId="2" applyNumberFormat="1" applyFont="1" applyFill="1" applyBorder="1" applyAlignment="1">
      <alignment horizontal="center" vertical="center"/>
    </xf>
    <xf numFmtId="0" fontId="11" fillId="2" borderId="13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0" fontId="11" fillId="2" borderId="14" xfId="2" applyNumberFormat="1" applyFont="1" applyFill="1" applyBorder="1" applyAlignment="1">
      <alignment horizontal="center" vertical="center"/>
    </xf>
    <xf numFmtId="0" fontId="5" fillId="2" borderId="10" xfId="2" applyNumberFormat="1" applyFont="1" applyFill="1" applyBorder="1" applyAlignment="1">
      <alignment horizontal="center" vertical="center"/>
    </xf>
    <xf numFmtId="0" fontId="5" fillId="2" borderId="31" xfId="2" applyNumberFormat="1" applyFont="1" applyFill="1" applyBorder="1" applyAlignment="1">
      <alignment horizontal="center" vertical="center"/>
    </xf>
    <xf numFmtId="0" fontId="5" fillId="2" borderId="11" xfId="2" applyNumberFormat="1" applyFont="1" applyFill="1" applyBorder="1" applyAlignment="1">
      <alignment horizontal="center" vertical="center"/>
    </xf>
    <xf numFmtId="0" fontId="5" fillId="2" borderId="29" xfId="2" applyNumberFormat="1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>
      <alignment horizontal="center" vertical="center"/>
    </xf>
    <xf numFmtId="0" fontId="5" fillId="2" borderId="32" xfId="2" applyNumberFormat="1" applyFont="1" applyFill="1" applyBorder="1" applyAlignment="1">
      <alignment horizontal="center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4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right" vertical="center" textRotation="90"/>
    </xf>
    <xf numFmtId="0" fontId="5" fillId="2" borderId="6" xfId="2" applyNumberFormat="1" applyFont="1" applyFill="1" applyBorder="1" applyAlignment="1">
      <alignment horizontal="right" vertical="center" textRotation="90"/>
    </xf>
    <xf numFmtId="0" fontId="5" fillId="2" borderId="15" xfId="2" applyNumberFormat="1" applyFont="1" applyFill="1" applyBorder="1" applyAlignment="1">
      <alignment horizontal="right" vertical="center" textRotation="90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6" xfId="2" applyNumberFormat="1" applyFont="1" applyFill="1" applyBorder="1" applyAlignment="1">
      <alignment horizontal="center" vertical="center"/>
    </xf>
    <xf numFmtId="0" fontId="11" fillId="2" borderId="26" xfId="2" applyNumberFormat="1" applyFont="1" applyFill="1" applyBorder="1" applyAlignment="1">
      <alignment horizontal="center" vertical="center"/>
    </xf>
    <xf numFmtId="0" fontId="11" fillId="2" borderId="24" xfId="2" applyNumberFormat="1" applyFont="1" applyFill="1" applyBorder="1" applyAlignment="1">
      <alignment horizontal="center" vertical="center"/>
    </xf>
    <xf numFmtId="0" fontId="11" fillId="2" borderId="30" xfId="2" applyNumberFormat="1" applyFont="1" applyFill="1" applyBorder="1" applyAlignment="1">
      <alignment horizontal="center" vertical="center"/>
    </xf>
    <xf numFmtId="0" fontId="11" fillId="2" borderId="33" xfId="2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0" fontId="5" fillId="2" borderId="26" xfId="2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 textRotation="90"/>
    </xf>
    <xf numFmtId="9" fontId="5" fillId="2" borderId="6" xfId="2" applyFont="1" applyFill="1" applyBorder="1" applyAlignment="1">
      <alignment horizontal="center" vertical="center" textRotation="90"/>
    </xf>
    <xf numFmtId="9" fontId="5" fillId="2" borderId="26" xfId="2" applyFont="1" applyFill="1" applyBorder="1" applyAlignment="1">
      <alignment horizontal="center" vertical="center" textRotation="90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 vertical="center"/>
    </xf>
    <xf numFmtId="0" fontId="4" fillId="2" borderId="15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0" fontId="14" fillId="2" borderId="6" xfId="2" applyNumberFormat="1" applyFont="1" applyFill="1" applyBorder="1" applyAlignment="1">
      <alignment horizontal="center" vertical="center"/>
    </xf>
    <xf numFmtId="0" fontId="14" fillId="2" borderId="26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 textRotation="90" wrapText="1"/>
    </xf>
    <xf numFmtId="0" fontId="10" fillId="2" borderId="6" xfId="2" applyNumberFormat="1" applyFont="1" applyFill="1" applyBorder="1" applyAlignment="1">
      <alignment horizontal="center" vertical="center" textRotation="90" wrapText="1"/>
    </xf>
    <xf numFmtId="0" fontId="10" fillId="2" borderId="15" xfId="2" applyNumberFormat="1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Главная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C161"/>
  <sheetViews>
    <sheetView tabSelected="1" view="pageBreakPreview" zoomScale="78" zoomScaleNormal="50" zoomScaleSheetLayoutView="78" workbookViewId="0">
      <pane ySplit="1" topLeftCell="A2" activePane="bottomLeft" state="frozen"/>
      <selection pane="bottomLeft" activeCell="B152" sqref="B152"/>
    </sheetView>
  </sheetViews>
  <sheetFormatPr defaultColWidth="9.140625" defaultRowHeight="51.75" customHeight="1"/>
  <cols>
    <col min="1" max="1" width="4.140625" style="5" customWidth="1"/>
    <col min="2" max="2" width="44.140625" style="5" customWidth="1"/>
    <col min="3" max="3" width="20.140625" style="5" customWidth="1"/>
    <col min="4" max="4" width="8.7109375" style="5" customWidth="1"/>
    <col min="5" max="5" width="21.28515625" style="5" customWidth="1"/>
    <col min="6" max="6" width="5.7109375" style="6" customWidth="1"/>
    <col min="7" max="7" width="14.85546875" style="7" customWidth="1"/>
    <col min="8" max="8" width="15.5703125" style="7" customWidth="1"/>
    <col min="9" max="9" width="18.28515625" style="8" customWidth="1"/>
    <col min="10" max="10" width="10.7109375" style="5" customWidth="1"/>
    <col min="11" max="11" width="8" style="5" customWidth="1"/>
    <col min="12" max="12" width="8.42578125" style="5" customWidth="1"/>
    <col min="13" max="13" width="9.140625" style="5" customWidth="1"/>
    <col min="14" max="14" width="9.85546875" style="5" customWidth="1"/>
    <col min="15" max="15" width="14.28515625" style="6" customWidth="1"/>
    <col min="16" max="16" width="8.85546875" style="190" customWidth="1"/>
    <col min="17" max="17" width="8.140625" style="190" customWidth="1"/>
    <col min="18" max="18" width="7.42578125" style="190" customWidth="1"/>
    <col min="19" max="19" width="6" style="5" customWidth="1"/>
    <col min="20" max="21" width="6.42578125" style="5" customWidth="1"/>
    <col min="22" max="22" width="8.85546875" style="5" customWidth="1"/>
    <col min="23" max="23" width="7.85546875" style="5" customWidth="1"/>
    <col min="24" max="24" width="10.28515625" style="5" customWidth="1"/>
    <col min="25" max="26" width="13.140625" style="5" customWidth="1"/>
    <col min="27" max="27" width="12.42578125" style="5" customWidth="1"/>
    <col min="28" max="29" width="10" style="5" customWidth="1"/>
    <col min="30" max="30" width="7.140625" style="5" customWidth="1"/>
    <col min="31" max="32" width="12.85546875" style="5" customWidth="1"/>
    <col min="33" max="33" width="11.5703125" style="5" customWidth="1"/>
    <col min="34" max="34" width="10.140625" style="5" customWidth="1"/>
    <col min="35" max="35" width="13.28515625" style="5" customWidth="1"/>
    <col min="36" max="36" width="6.85546875" style="5" customWidth="1"/>
    <col min="37" max="37" width="9.28515625" style="5" customWidth="1"/>
    <col min="38" max="38" width="7.140625" style="5" customWidth="1"/>
    <col min="39" max="39" width="10.5703125" style="5" customWidth="1"/>
    <col min="40" max="40" width="6.42578125" style="5" customWidth="1"/>
    <col min="41" max="41" width="10.42578125" style="5" customWidth="1"/>
    <col min="42" max="42" width="7" style="5" customWidth="1"/>
    <col min="43" max="43" width="10.85546875" style="5" customWidth="1"/>
    <col min="44" max="44" width="7.42578125" style="5" customWidth="1"/>
    <col min="45" max="45" width="9" style="5" customWidth="1"/>
    <col min="46" max="46" width="7" style="5" customWidth="1"/>
    <col min="47" max="47" width="11.7109375" style="222" customWidth="1"/>
    <col min="48" max="48" width="7.140625" style="5" customWidth="1"/>
    <col min="49" max="49" width="11.28515625" style="5" customWidth="1"/>
    <col min="50" max="50" width="6.42578125" style="5" customWidth="1"/>
    <col min="51" max="51" width="6.28515625" style="5" customWidth="1"/>
    <col min="52" max="52" width="6" style="5" customWidth="1"/>
    <col min="53" max="53" width="7.42578125" style="5" customWidth="1"/>
    <col min="54" max="54" width="12.5703125" style="222" customWidth="1"/>
    <col min="55" max="55" width="5.42578125" style="5" customWidth="1"/>
    <col min="56" max="56" width="5.5703125" style="5" customWidth="1"/>
    <col min="57" max="57" width="7.5703125" style="5" customWidth="1"/>
    <col min="58" max="58" width="9" style="222" customWidth="1"/>
    <col min="59" max="59" width="11.7109375" style="7" customWidth="1"/>
    <col min="60" max="60" width="16.140625" style="222" customWidth="1"/>
    <col min="61" max="61" width="10.140625" style="5" customWidth="1"/>
    <col min="62" max="62" width="13.7109375" style="222" customWidth="1"/>
    <col min="63" max="64" width="9.5703125" style="222" customWidth="1"/>
    <col min="65" max="65" width="10.140625" style="222" customWidth="1"/>
    <col min="66" max="66" width="8.85546875" style="239" customWidth="1"/>
    <col min="67" max="67" width="14.140625" style="222" customWidth="1"/>
    <col min="68" max="68" width="13.42578125" style="5" customWidth="1"/>
    <col min="69" max="69" width="19.7109375" style="5" hidden="1" customWidth="1"/>
    <col min="70" max="70" width="18" style="5" hidden="1" customWidth="1"/>
    <col min="71" max="71" width="17" style="5" hidden="1" customWidth="1"/>
    <col min="72" max="72" width="13.140625" style="5" customWidth="1"/>
    <col min="73" max="73" width="15.5703125" style="5" customWidth="1"/>
    <col min="74" max="74" width="4.42578125" style="4" customWidth="1"/>
    <col min="75" max="16384" width="9.140625" style="4"/>
  </cols>
  <sheetData>
    <row r="1" spans="1:74" ht="18.75" customHeight="1">
      <c r="A1" s="9"/>
      <c r="B1" s="10"/>
      <c r="C1" s="9"/>
      <c r="D1" s="11"/>
      <c r="E1" s="12"/>
      <c r="F1" s="13"/>
      <c r="G1" s="14"/>
      <c r="H1" s="14"/>
      <c r="I1" s="15"/>
      <c r="J1" s="12"/>
      <c r="K1" s="11"/>
      <c r="L1" s="11"/>
      <c r="M1" s="18"/>
      <c r="N1" s="9"/>
      <c r="O1" s="19"/>
      <c r="P1" s="203"/>
      <c r="Q1" s="203"/>
      <c r="R1" s="191"/>
      <c r="S1" s="16"/>
      <c r="T1" s="20"/>
      <c r="U1" s="20"/>
      <c r="V1" s="20"/>
      <c r="W1" s="21"/>
      <c r="X1" s="22"/>
      <c r="Y1" s="20"/>
      <c r="Z1" s="20"/>
      <c r="AA1" s="20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211"/>
      <c r="AV1" s="16"/>
      <c r="AW1" s="16"/>
      <c r="AX1" s="16"/>
      <c r="AY1" s="16"/>
      <c r="AZ1" s="16"/>
      <c r="BA1" s="16"/>
      <c r="BB1" s="211"/>
      <c r="BC1" s="9"/>
      <c r="BD1" s="9"/>
      <c r="BE1" s="9"/>
      <c r="BF1" s="224"/>
      <c r="BG1" s="11"/>
      <c r="BH1" s="224"/>
      <c r="BI1" s="9"/>
      <c r="BJ1" s="224"/>
      <c r="BK1" s="224"/>
      <c r="BL1" s="224"/>
      <c r="BM1" s="224"/>
      <c r="BN1" s="228"/>
      <c r="BO1" s="224"/>
      <c r="BP1" s="23"/>
      <c r="BQ1" s="12"/>
      <c r="BR1" s="12"/>
      <c r="BS1" s="12"/>
      <c r="BT1" s="12"/>
      <c r="BU1" s="12"/>
    </row>
    <row r="2" spans="1:74" ht="14.25" customHeight="1">
      <c r="A2" s="9"/>
      <c r="B2" s="10"/>
      <c r="C2" s="9"/>
      <c r="D2" s="11"/>
      <c r="E2" s="12"/>
      <c r="F2" s="13"/>
      <c r="G2" s="14"/>
      <c r="H2" s="14"/>
      <c r="I2" s="15"/>
      <c r="J2" s="12"/>
      <c r="K2" s="11"/>
      <c r="L2" s="11"/>
      <c r="M2" s="17"/>
      <c r="N2" s="17"/>
      <c r="O2" s="17"/>
      <c r="P2" s="204"/>
      <c r="Q2" s="204"/>
      <c r="R2" s="204"/>
      <c r="S2" s="17"/>
      <c r="T2" s="17"/>
      <c r="U2" s="17"/>
      <c r="V2" s="17"/>
      <c r="W2" s="17"/>
      <c r="X2" s="17"/>
      <c r="Y2" s="17"/>
      <c r="Z2" s="17"/>
      <c r="AA2" s="2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16"/>
      <c r="AS2" s="16"/>
      <c r="AT2" s="16"/>
      <c r="AU2" s="211"/>
      <c r="AV2" s="16"/>
      <c r="AW2" s="16"/>
      <c r="AX2" s="16"/>
      <c r="AY2" s="16"/>
      <c r="AZ2" s="16"/>
      <c r="BA2" s="16"/>
      <c r="BB2" s="211"/>
      <c r="BC2" s="9"/>
      <c r="BD2" s="9"/>
      <c r="BE2" s="9"/>
      <c r="BF2" s="224"/>
      <c r="BG2" s="9"/>
      <c r="BH2" s="224"/>
      <c r="BI2" s="9"/>
      <c r="BJ2" s="224"/>
      <c r="BK2" s="224"/>
      <c r="BL2" s="224"/>
      <c r="BM2" s="224"/>
      <c r="BN2" s="224"/>
      <c r="BO2" s="229"/>
      <c r="BP2" s="12"/>
      <c r="BQ2" s="12"/>
      <c r="BR2" s="12"/>
      <c r="BS2" s="12"/>
      <c r="BT2" s="12"/>
      <c r="BU2" s="4"/>
    </row>
    <row r="3" spans="1:74" ht="15.75" customHeight="1">
      <c r="A3" s="203" t="s">
        <v>0</v>
      </c>
      <c r="B3" s="241"/>
      <c r="C3" s="241"/>
      <c r="D3" s="242"/>
      <c r="E3" s="191"/>
      <c r="F3" s="243"/>
      <c r="G3" s="193"/>
      <c r="H3" s="193"/>
      <c r="I3" s="241"/>
      <c r="J3" s="191"/>
      <c r="K3" s="242"/>
      <c r="L3" s="242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4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108"/>
      <c r="AS3" s="108"/>
      <c r="AT3" s="108"/>
      <c r="AU3" s="220"/>
      <c r="AV3" s="108"/>
      <c r="AW3" s="108"/>
      <c r="AX3" s="108"/>
      <c r="AY3" s="108"/>
      <c r="AZ3" s="108"/>
      <c r="BA3" s="108"/>
      <c r="BB3" s="220"/>
      <c r="BC3" s="203"/>
      <c r="BD3" s="203"/>
      <c r="BE3" s="203"/>
      <c r="BF3" s="245"/>
      <c r="BG3" s="203"/>
      <c r="BH3" s="245"/>
      <c r="BI3" s="203"/>
      <c r="BJ3" s="245"/>
      <c r="BK3" s="245"/>
      <c r="BL3" s="245"/>
      <c r="BM3" s="245"/>
      <c r="BN3" s="245"/>
      <c r="BO3" s="246"/>
      <c r="BP3" s="191"/>
      <c r="BQ3" s="191"/>
      <c r="BR3" s="191"/>
      <c r="BS3" s="191"/>
      <c r="BT3" s="191"/>
      <c r="BU3" s="2"/>
      <c r="BV3" s="2"/>
    </row>
    <row r="4" spans="1:74" ht="15.75" customHeight="1">
      <c r="A4" s="203"/>
      <c r="B4" s="203"/>
      <c r="C4" s="203"/>
      <c r="D4" s="242"/>
      <c r="E4" s="191"/>
      <c r="F4" s="243"/>
      <c r="G4" s="193"/>
      <c r="H4" s="193"/>
      <c r="I4" s="241"/>
      <c r="J4" s="191"/>
      <c r="K4" s="242"/>
      <c r="L4" s="247" t="s">
        <v>1</v>
      </c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4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108"/>
      <c r="AS4" s="108"/>
      <c r="AT4" s="108"/>
      <c r="AU4" s="220"/>
      <c r="AV4" s="108"/>
      <c r="AW4" s="108"/>
      <c r="AX4" s="108"/>
      <c r="AY4" s="108"/>
      <c r="AZ4" s="108"/>
      <c r="BA4" s="108"/>
      <c r="BB4" s="220"/>
      <c r="BC4" s="191"/>
      <c r="BD4" s="203"/>
      <c r="BE4" s="203"/>
      <c r="BF4" s="245"/>
      <c r="BG4" s="203"/>
      <c r="BH4" s="245"/>
      <c r="BI4" s="203"/>
      <c r="BJ4" s="245"/>
      <c r="BK4" s="245"/>
      <c r="BL4" s="245"/>
      <c r="BM4" s="245"/>
      <c r="BN4" s="245"/>
      <c r="BO4" s="246"/>
      <c r="BP4" s="191"/>
      <c r="BQ4" s="191"/>
      <c r="BR4" s="191"/>
      <c r="BS4" s="191"/>
      <c r="BT4" s="191"/>
      <c r="BU4" s="2"/>
      <c r="BV4" s="2"/>
    </row>
    <row r="5" spans="1:74" ht="16.5" customHeight="1">
      <c r="A5" s="248" t="s">
        <v>2</v>
      </c>
      <c r="B5" s="108"/>
      <c r="C5" s="203"/>
      <c r="D5" s="249" t="s">
        <v>3</v>
      </c>
      <c r="E5" s="191"/>
      <c r="F5" s="243"/>
      <c r="G5" s="193"/>
      <c r="H5" s="193"/>
      <c r="I5" s="241"/>
      <c r="J5" s="191"/>
      <c r="K5" s="242"/>
      <c r="L5" s="204">
        <v>17697</v>
      </c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44"/>
      <c r="AB5" s="108"/>
      <c r="AC5" s="108"/>
      <c r="AD5" s="108"/>
      <c r="AE5" s="108"/>
      <c r="AF5" s="108"/>
      <c r="AG5" s="108"/>
      <c r="AH5" s="108"/>
      <c r="AI5" s="108"/>
      <c r="AJ5" s="250" t="s">
        <v>4</v>
      </c>
      <c r="AK5" s="250" t="s">
        <v>5</v>
      </c>
      <c r="AL5" s="250" t="s">
        <v>6</v>
      </c>
      <c r="AM5" s="87" t="s">
        <v>7</v>
      </c>
      <c r="AN5" s="108"/>
      <c r="AO5" s="108"/>
      <c r="AP5" s="108"/>
      <c r="AQ5" s="108"/>
      <c r="AR5" s="108"/>
      <c r="AS5" s="108"/>
      <c r="AT5" s="108"/>
      <c r="AU5" s="220"/>
      <c r="AV5" s="108"/>
      <c r="AW5" s="108"/>
      <c r="AX5" s="108"/>
      <c r="AY5" s="108"/>
      <c r="AZ5" s="108"/>
      <c r="BA5" s="108"/>
      <c r="BB5" s="220"/>
      <c r="BC5" s="191"/>
      <c r="BD5" s="203"/>
      <c r="BE5" s="203"/>
      <c r="BF5" s="245"/>
      <c r="BG5" s="203"/>
      <c r="BH5" s="245"/>
      <c r="BI5" s="203"/>
      <c r="BJ5" s="245"/>
      <c r="BK5" s="245"/>
      <c r="BL5" s="245"/>
      <c r="BM5" s="245"/>
      <c r="BN5" s="245"/>
      <c r="BO5" s="246"/>
      <c r="BP5" s="191"/>
      <c r="BQ5" s="191"/>
      <c r="BR5" s="191"/>
      <c r="BS5" s="191"/>
      <c r="BT5" s="191"/>
      <c r="BU5" s="2"/>
      <c r="BV5" s="2"/>
    </row>
    <row r="6" spans="1:74" ht="19.5" customHeight="1">
      <c r="A6" s="248" t="s">
        <v>344</v>
      </c>
      <c r="B6" s="108"/>
      <c r="C6" s="204"/>
      <c r="D6" s="251" t="s">
        <v>8</v>
      </c>
      <c r="E6" s="191"/>
      <c r="F6" s="243"/>
      <c r="G6" s="193"/>
      <c r="H6" s="193"/>
      <c r="I6" s="241"/>
      <c r="J6" s="191"/>
      <c r="K6" s="242"/>
      <c r="L6" s="193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44"/>
      <c r="AB6" s="108"/>
      <c r="AC6" s="108"/>
      <c r="AD6" s="108"/>
      <c r="AE6" s="108"/>
      <c r="AF6" s="108"/>
      <c r="AG6" s="108"/>
      <c r="AH6" s="192" t="s">
        <v>9</v>
      </c>
      <c r="AI6" s="108"/>
      <c r="AJ6" s="87">
        <v>13</v>
      </c>
      <c r="AK6" s="87">
        <v>11</v>
      </c>
      <c r="AL6" s="87">
        <v>4</v>
      </c>
      <c r="AM6" s="87">
        <v>28</v>
      </c>
      <c r="AN6" s="108"/>
      <c r="AO6" s="108"/>
      <c r="AP6" s="108"/>
      <c r="AQ6" s="108"/>
      <c r="AR6" s="108"/>
      <c r="AS6" s="108"/>
      <c r="AT6" s="108"/>
      <c r="AU6" s="220"/>
      <c r="AV6" s="108"/>
      <c r="AW6" s="108"/>
      <c r="AX6" s="108"/>
      <c r="AY6" s="108"/>
      <c r="AZ6" s="108"/>
      <c r="BA6" s="108"/>
      <c r="BB6" s="220"/>
      <c r="BC6" s="191"/>
      <c r="BD6" s="203"/>
      <c r="BE6" s="203"/>
      <c r="BF6" s="245"/>
      <c r="BG6" s="203"/>
      <c r="BH6" s="245"/>
      <c r="BI6" s="203"/>
      <c r="BJ6" s="245"/>
      <c r="BK6" s="245"/>
      <c r="BL6" s="245"/>
      <c r="BM6" s="245"/>
      <c r="BN6" s="245"/>
      <c r="BO6" s="246"/>
      <c r="BP6" s="191"/>
      <c r="BQ6" s="191"/>
      <c r="BR6" s="191"/>
      <c r="BS6" s="191"/>
      <c r="BT6" s="191"/>
      <c r="BU6" s="2"/>
      <c r="BV6" s="2"/>
    </row>
    <row r="7" spans="1:74" ht="16.5" customHeight="1">
      <c r="A7" s="251" t="s">
        <v>10</v>
      </c>
      <c r="B7" s="108"/>
      <c r="C7" s="252" t="s">
        <v>11</v>
      </c>
      <c r="D7" s="251" t="s">
        <v>12</v>
      </c>
      <c r="E7" s="243"/>
      <c r="F7" s="247" t="s">
        <v>13</v>
      </c>
      <c r="G7" s="193"/>
      <c r="H7" s="193"/>
      <c r="I7" s="241"/>
      <c r="J7" s="191"/>
      <c r="K7" s="242"/>
      <c r="L7" s="193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44"/>
      <c r="AB7" s="108"/>
      <c r="AC7" s="108"/>
      <c r="AD7" s="108"/>
      <c r="AE7" s="108"/>
      <c r="AF7" s="108"/>
      <c r="AG7" s="108"/>
      <c r="AH7" s="192" t="s">
        <v>14</v>
      </c>
      <c r="AI7" s="108"/>
      <c r="AJ7" s="87">
        <v>13</v>
      </c>
      <c r="AK7" s="87">
        <v>11</v>
      </c>
      <c r="AL7" s="87">
        <v>4</v>
      </c>
      <c r="AM7" s="87">
        <v>28</v>
      </c>
      <c r="AN7" s="108"/>
      <c r="AO7" s="108"/>
      <c r="AP7" s="108"/>
      <c r="AQ7" s="108"/>
      <c r="AR7" s="108"/>
      <c r="AS7" s="108"/>
      <c r="AT7" s="108"/>
      <c r="AU7" s="220"/>
      <c r="AV7" s="108"/>
      <c r="AW7" s="108"/>
      <c r="AX7" s="108"/>
      <c r="AY7" s="108"/>
      <c r="AZ7" s="108"/>
      <c r="BA7" s="108"/>
      <c r="BB7" s="220"/>
      <c r="BC7" s="191"/>
      <c r="BD7" s="191"/>
      <c r="BE7" s="191"/>
      <c r="BF7" s="245"/>
      <c r="BG7" s="203"/>
      <c r="BH7" s="245"/>
      <c r="BI7" s="203"/>
      <c r="BJ7" s="245"/>
      <c r="BK7" s="245"/>
      <c r="BL7" s="245"/>
      <c r="BM7" s="245"/>
      <c r="BN7" s="245"/>
      <c r="BO7" s="246"/>
      <c r="BP7" s="191"/>
      <c r="BQ7" s="191"/>
      <c r="BR7" s="191"/>
      <c r="BS7" s="191"/>
      <c r="BT7" s="191"/>
      <c r="BU7" s="2"/>
      <c r="BV7" s="2"/>
    </row>
    <row r="8" spans="1:74" ht="16.5" customHeight="1">
      <c r="A8" s="253" t="s">
        <v>15</v>
      </c>
      <c r="B8" s="108"/>
      <c r="C8" s="252"/>
      <c r="D8" s="253" t="s">
        <v>15</v>
      </c>
      <c r="E8" s="191"/>
      <c r="F8" s="243"/>
      <c r="G8" s="193"/>
      <c r="H8" s="193"/>
      <c r="I8" s="241"/>
      <c r="J8" s="191"/>
      <c r="K8" s="242"/>
      <c r="L8" s="193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44"/>
      <c r="AB8" s="108"/>
      <c r="AC8" s="108"/>
      <c r="AD8" s="108"/>
      <c r="AE8" s="108"/>
      <c r="AF8" s="108"/>
      <c r="AG8" s="108"/>
      <c r="AH8" s="192" t="s">
        <v>16</v>
      </c>
      <c r="AI8" s="108"/>
      <c r="AJ8" s="87">
        <v>174</v>
      </c>
      <c r="AK8" s="87">
        <v>192</v>
      </c>
      <c r="AL8" s="87">
        <v>58</v>
      </c>
      <c r="AM8" s="87">
        <v>424</v>
      </c>
      <c r="AN8" s="108"/>
      <c r="AO8" s="108"/>
      <c r="AP8" s="108"/>
      <c r="AQ8" s="108"/>
      <c r="AR8" s="108"/>
      <c r="AS8" s="108"/>
      <c r="AT8" s="108"/>
      <c r="AU8" s="220"/>
      <c r="AV8" s="108"/>
      <c r="AW8" s="108"/>
      <c r="AX8" s="108"/>
      <c r="AY8" s="108"/>
      <c r="AZ8" s="108"/>
      <c r="BA8" s="108"/>
      <c r="BB8" s="220"/>
      <c r="BC8" s="191"/>
      <c r="BD8" s="191"/>
      <c r="BE8" s="191"/>
      <c r="BF8" s="245"/>
      <c r="BG8" s="203"/>
      <c r="BH8" s="245"/>
      <c r="BI8" s="203"/>
      <c r="BJ8" s="245"/>
      <c r="BK8" s="245"/>
      <c r="BL8" s="245"/>
      <c r="BM8" s="245"/>
      <c r="BN8" s="245"/>
      <c r="BO8" s="246"/>
      <c r="BP8" s="191"/>
      <c r="BQ8" s="191"/>
      <c r="BR8" s="191"/>
      <c r="BS8" s="191"/>
      <c r="BT8" s="191"/>
      <c r="BU8" s="2"/>
      <c r="BV8" s="2"/>
    </row>
    <row r="9" spans="1:74" ht="0.75" customHeight="1">
      <c r="A9" s="203"/>
      <c r="B9" s="191"/>
      <c r="C9" s="252"/>
      <c r="D9" s="193"/>
      <c r="E9" s="191"/>
      <c r="F9" s="243"/>
      <c r="G9" s="193"/>
      <c r="H9" s="193"/>
      <c r="I9" s="241"/>
      <c r="J9" s="191"/>
      <c r="K9" s="242"/>
      <c r="L9" s="193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44"/>
      <c r="AB9" s="254"/>
      <c r="AC9" s="254"/>
      <c r="AD9" s="254"/>
      <c r="AE9" s="254"/>
      <c r="AF9" s="254"/>
      <c r="AG9" s="255" t="s">
        <v>17</v>
      </c>
      <c r="AH9" s="255"/>
      <c r="AI9" s="256"/>
      <c r="AJ9" s="257">
        <v>13</v>
      </c>
      <c r="AK9" s="257">
        <v>19</v>
      </c>
      <c r="AL9" s="257">
        <v>13</v>
      </c>
      <c r="AM9" s="87">
        <v>45</v>
      </c>
      <c r="AN9" s="108"/>
      <c r="AO9" s="108"/>
      <c r="AP9" s="108"/>
      <c r="AQ9" s="108"/>
      <c r="AR9" s="108"/>
      <c r="AS9" s="108"/>
      <c r="AT9" s="108"/>
      <c r="AU9" s="220"/>
      <c r="AV9" s="108"/>
      <c r="AW9" s="108"/>
      <c r="AX9" s="108"/>
      <c r="AY9" s="108"/>
      <c r="AZ9" s="108"/>
      <c r="BA9" s="108"/>
      <c r="BB9" s="220"/>
      <c r="BC9" s="191"/>
      <c r="BD9" s="191"/>
      <c r="BE9" s="191"/>
      <c r="BF9" s="245"/>
      <c r="BG9" s="203"/>
      <c r="BH9" s="245"/>
      <c r="BI9" s="203"/>
      <c r="BJ9" s="245"/>
      <c r="BK9" s="245"/>
      <c r="BL9" s="245"/>
      <c r="BM9" s="245"/>
      <c r="BN9" s="245"/>
      <c r="BO9" s="246"/>
      <c r="BP9" s="191"/>
      <c r="BQ9" s="191"/>
      <c r="BR9" s="191"/>
      <c r="BS9" s="191"/>
      <c r="BT9" s="191"/>
      <c r="BU9" s="2"/>
      <c r="BV9" s="2"/>
    </row>
    <row r="10" spans="1:74" ht="47.25" customHeight="1">
      <c r="A10" s="203"/>
      <c r="B10" s="191"/>
      <c r="C10" s="252"/>
      <c r="D10" s="193"/>
      <c r="E10" s="191"/>
      <c r="F10" s="243"/>
      <c r="G10" s="193"/>
      <c r="H10" s="193"/>
      <c r="I10" s="241"/>
      <c r="J10" s="191"/>
      <c r="K10" s="242"/>
      <c r="L10" s="193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44"/>
      <c r="AB10" s="258"/>
      <c r="AC10" s="259"/>
      <c r="AD10" s="260" t="s">
        <v>18</v>
      </c>
      <c r="AE10" s="260">
        <v>1</v>
      </c>
      <c r="AF10" s="260">
        <v>2</v>
      </c>
      <c r="AG10" s="260">
        <v>3</v>
      </c>
      <c r="AH10" s="260">
        <v>4</v>
      </c>
      <c r="AI10" s="260">
        <v>5</v>
      </c>
      <c r="AJ10" s="260">
        <v>6</v>
      </c>
      <c r="AK10" s="260">
        <v>7</v>
      </c>
      <c r="AL10" s="260">
        <v>8</v>
      </c>
      <c r="AM10" s="260">
        <v>9</v>
      </c>
      <c r="AN10" s="260">
        <v>10</v>
      </c>
      <c r="AO10" s="260">
        <v>11</v>
      </c>
      <c r="AP10" s="87" t="s">
        <v>7</v>
      </c>
      <c r="AQ10" s="108"/>
      <c r="AR10" s="108"/>
      <c r="AS10" s="108"/>
      <c r="AT10" s="108"/>
      <c r="AU10" s="220"/>
      <c r="AV10" s="108"/>
      <c r="AW10" s="108"/>
      <c r="AX10" s="108"/>
      <c r="AY10" s="108"/>
      <c r="AZ10" s="108"/>
      <c r="BA10" s="108"/>
      <c r="BB10" s="220"/>
      <c r="BC10" s="191"/>
      <c r="BD10" s="191"/>
      <c r="BE10" s="191"/>
      <c r="BF10" s="246"/>
      <c r="BG10" s="191"/>
      <c r="BH10" s="246"/>
      <c r="BI10" s="191"/>
      <c r="BJ10" s="246"/>
      <c r="BK10" s="246"/>
      <c r="BL10" s="246"/>
      <c r="BM10" s="246"/>
      <c r="BN10" s="246"/>
      <c r="BO10" s="246"/>
      <c r="BP10" s="191"/>
      <c r="BQ10" s="191"/>
      <c r="BR10" s="191"/>
      <c r="BS10" s="191"/>
      <c r="BT10" s="191"/>
      <c r="BU10" s="2"/>
      <c r="BV10" s="2"/>
    </row>
    <row r="11" spans="1:74" ht="18" customHeight="1">
      <c r="A11" s="203"/>
      <c r="B11" s="191"/>
      <c r="C11" s="252"/>
      <c r="D11" s="193"/>
      <c r="E11" s="191"/>
      <c r="F11" s="243"/>
      <c r="G11" s="193"/>
      <c r="H11" s="193"/>
      <c r="I11" s="241"/>
      <c r="J11" s="191"/>
      <c r="K11" s="242"/>
      <c r="L11" s="193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44"/>
      <c r="AB11" s="261" t="s">
        <v>19</v>
      </c>
      <c r="AC11" s="262"/>
      <c r="AD11" s="178">
        <v>1</v>
      </c>
      <c r="AE11" s="178">
        <v>1</v>
      </c>
      <c r="AF11" s="178">
        <v>1</v>
      </c>
      <c r="AG11" s="178">
        <v>1</v>
      </c>
      <c r="AH11" s="178">
        <v>1</v>
      </c>
      <c r="AI11" s="178">
        <v>1</v>
      </c>
      <c r="AJ11" s="178">
        <v>0</v>
      </c>
      <c r="AK11" s="178">
        <v>0</v>
      </c>
      <c r="AL11" s="178">
        <v>0</v>
      </c>
      <c r="AM11" s="178">
        <v>0</v>
      </c>
      <c r="AN11" s="178">
        <v>0</v>
      </c>
      <c r="AO11" s="178">
        <v>0</v>
      </c>
      <c r="AP11" s="87">
        <f>SUM(AD11:AO11)</f>
        <v>6</v>
      </c>
      <c r="AQ11" s="108"/>
      <c r="AR11" s="108"/>
      <c r="AS11" s="108"/>
      <c r="AT11" s="108"/>
      <c r="AU11" s="220"/>
      <c r="AV11" s="108"/>
      <c r="AW11" s="108"/>
      <c r="AX11" s="108"/>
      <c r="AY11" s="108"/>
      <c r="AZ11" s="108"/>
      <c r="BA11" s="108"/>
      <c r="BB11" s="220"/>
      <c r="BC11" s="191"/>
      <c r="BD11" s="191"/>
      <c r="BE11" s="191"/>
      <c r="BF11" s="246"/>
      <c r="BG11" s="191"/>
      <c r="BH11" s="246"/>
      <c r="BI11" s="191"/>
      <c r="BJ11" s="246"/>
      <c r="BK11" s="246"/>
      <c r="BL11" s="246"/>
      <c r="BM11" s="246"/>
      <c r="BN11" s="246"/>
      <c r="BO11" s="246"/>
      <c r="BP11" s="191"/>
      <c r="BQ11" s="191"/>
      <c r="BR11" s="191"/>
      <c r="BS11" s="191"/>
      <c r="BT11" s="191"/>
      <c r="BU11" s="2"/>
      <c r="BV11" s="2"/>
    </row>
    <row r="12" spans="1:74" ht="18" customHeight="1">
      <c r="A12" s="203"/>
      <c r="B12" s="203"/>
      <c r="C12" s="204" t="s">
        <v>20</v>
      </c>
      <c r="D12" s="242"/>
      <c r="E12" s="191"/>
      <c r="F12" s="243"/>
      <c r="G12" s="193"/>
      <c r="H12" s="193"/>
      <c r="I12" s="241"/>
      <c r="J12" s="191"/>
      <c r="K12" s="193"/>
      <c r="L12" s="193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44"/>
      <c r="AB12" s="261" t="s">
        <v>21</v>
      </c>
      <c r="AC12" s="262"/>
      <c r="AD12" s="178">
        <v>2</v>
      </c>
      <c r="AE12" s="178">
        <v>2</v>
      </c>
      <c r="AF12" s="178">
        <v>2</v>
      </c>
      <c r="AG12" s="178">
        <v>2</v>
      </c>
      <c r="AH12" s="178">
        <v>3</v>
      </c>
      <c r="AI12" s="178">
        <v>2</v>
      </c>
      <c r="AJ12" s="178">
        <v>2</v>
      </c>
      <c r="AK12" s="178">
        <v>2</v>
      </c>
      <c r="AL12" s="178">
        <v>2</v>
      </c>
      <c r="AM12" s="178">
        <v>2</v>
      </c>
      <c r="AN12" s="178">
        <v>2</v>
      </c>
      <c r="AO12" s="178">
        <v>2</v>
      </c>
      <c r="AP12" s="87">
        <f t="shared" ref="AP12:AP16" si="0">SUM(AD12:AO12)</f>
        <v>25</v>
      </c>
      <c r="AQ12" s="108"/>
      <c r="AR12" s="108"/>
      <c r="AS12" s="108"/>
      <c r="AT12" s="108"/>
      <c r="AU12" s="220"/>
      <c r="AV12" s="108"/>
      <c r="AW12" s="108"/>
      <c r="AX12" s="108"/>
      <c r="AY12" s="108"/>
      <c r="AZ12" s="108"/>
      <c r="BA12" s="108"/>
      <c r="BB12" s="220"/>
      <c r="BC12" s="191"/>
      <c r="BD12" s="191"/>
      <c r="BE12" s="191"/>
      <c r="BF12" s="246"/>
      <c r="BG12" s="191"/>
      <c r="BH12" s="246"/>
      <c r="BI12" s="191"/>
      <c r="BJ12" s="246"/>
      <c r="BK12" s="246"/>
      <c r="BL12" s="246"/>
      <c r="BM12" s="246"/>
      <c r="BN12" s="246"/>
      <c r="BO12" s="246"/>
      <c r="BP12" s="191"/>
      <c r="BQ12" s="191"/>
      <c r="BR12" s="191"/>
      <c r="BS12" s="191"/>
      <c r="BT12" s="191"/>
      <c r="BU12" s="2"/>
      <c r="BV12" s="2"/>
    </row>
    <row r="13" spans="1:74" ht="15" customHeight="1">
      <c r="A13" s="249" t="s">
        <v>22</v>
      </c>
      <c r="B13" s="108"/>
      <c r="C13" s="191"/>
      <c r="D13" s="193"/>
      <c r="E13" s="204" t="s">
        <v>23</v>
      </c>
      <c r="F13" s="243"/>
      <c r="G13" s="193"/>
      <c r="H13" s="193"/>
      <c r="I13" s="241"/>
      <c r="J13" s="191"/>
      <c r="K13" s="193"/>
      <c r="L13" s="193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44"/>
      <c r="AB13" s="261" t="s">
        <v>24</v>
      </c>
      <c r="AC13" s="262"/>
      <c r="AD13" s="178">
        <v>1</v>
      </c>
      <c r="AE13" s="178">
        <v>1</v>
      </c>
      <c r="AF13" s="178">
        <v>1</v>
      </c>
      <c r="AG13" s="178">
        <v>1</v>
      </c>
      <c r="AH13" s="178">
        <v>1</v>
      </c>
      <c r="AI13" s="178">
        <v>1</v>
      </c>
      <c r="AJ13" s="178"/>
      <c r="AK13" s="178"/>
      <c r="AL13" s="178"/>
      <c r="AM13" s="178"/>
      <c r="AN13" s="178"/>
      <c r="AO13" s="178"/>
      <c r="AP13" s="87">
        <f t="shared" si="0"/>
        <v>6</v>
      </c>
      <c r="AQ13" s="108"/>
      <c r="AR13" s="108"/>
      <c r="AS13" s="108"/>
      <c r="AT13" s="108"/>
      <c r="AU13" s="220"/>
      <c r="AV13" s="108"/>
      <c r="AW13" s="108"/>
      <c r="AX13" s="108"/>
      <c r="AY13" s="108"/>
      <c r="AZ13" s="108"/>
      <c r="BA13" s="108"/>
      <c r="BB13" s="220"/>
      <c r="BC13" s="191"/>
      <c r="BD13" s="191"/>
      <c r="BE13" s="191"/>
      <c r="BF13" s="246"/>
      <c r="BG13" s="191"/>
      <c r="BH13" s="246"/>
      <c r="BI13" s="191"/>
      <c r="BJ13" s="246"/>
      <c r="BK13" s="246"/>
      <c r="BL13" s="246"/>
      <c r="BM13" s="246"/>
      <c r="BN13" s="246"/>
      <c r="BO13" s="246"/>
      <c r="BP13" s="191"/>
      <c r="BQ13" s="191"/>
      <c r="BR13" s="191"/>
      <c r="BS13" s="191"/>
      <c r="BT13" s="191"/>
      <c r="BU13" s="2"/>
      <c r="BV13" s="2"/>
    </row>
    <row r="14" spans="1:74" ht="18.75" customHeight="1">
      <c r="A14" s="249"/>
      <c r="B14" s="108"/>
      <c r="C14" s="191"/>
      <c r="D14" s="193"/>
      <c r="E14" s="191"/>
      <c r="F14" s="243"/>
      <c r="G14" s="193"/>
      <c r="H14" s="193"/>
      <c r="I14" s="241"/>
      <c r="J14" s="191"/>
      <c r="K14" s="193"/>
      <c r="L14" s="193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44"/>
      <c r="AB14" s="261" t="s">
        <v>25</v>
      </c>
      <c r="AC14" s="262"/>
      <c r="AD14" s="178">
        <v>1</v>
      </c>
      <c r="AE14" s="178">
        <v>2</v>
      </c>
      <c r="AF14" s="178">
        <v>2</v>
      </c>
      <c r="AG14" s="178">
        <v>2</v>
      </c>
      <c r="AH14" s="178">
        <v>3</v>
      </c>
      <c r="AI14" s="178">
        <v>2</v>
      </c>
      <c r="AJ14" s="178">
        <v>2</v>
      </c>
      <c r="AK14" s="178">
        <v>2</v>
      </c>
      <c r="AL14" s="178">
        <v>2</v>
      </c>
      <c r="AM14" s="40">
        <v>2</v>
      </c>
      <c r="AN14" s="40">
        <v>2</v>
      </c>
      <c r="AO14" s="40">
        <v>2</v>
      </c>
      <c r="AP14" s="87">
        <f t="shared" si="0"/>
        <v>24</v>
      </c>
      <c r="AQ14" s="108"/>
      <c r="AR14" s="108"/>
      <c r="AS14" s="108"/>
      <c r="AT14" s="108"/>
      <c r="AU14" s="220"/>
      <c r="AV14" s="108"/>
      <c r="AW14" s="108"/>
      <c r="AX14" s="108"/>
      <c r="AY14" s="108"/>
      <c r="AZ14" s="108"/>
      <c r="BA14" s="108"/>
      <c r="BB14" s="220"/>
      <c r="BC14" s="191"/>
      <c r="BD14" s="191"/>
      <c r="BE14" s="191"/>
      <c r="BF14" s="246"/>
      <c r="BG14" s="191"/>
      <c r="BH14" s="246"/>
      <c r="BI14" s="191"/>
      <c r="BJ14" s="246"/>
      <c r="BK14" s="246"/>
      <c r="BL14" s="246"/>
      <c r="BM14" s="246"/>
      <c r="BN14" s="246"/>
      <c r="BO14" s="246"/>
      <c r="BP14" s="191"/>
      <c r="BQ14" s="191"/>
      <c r="BR14" s="191"/>
      <c r="BS14" s="191"/>
      <c r="BT14" s="191"/>
      <c r="BU14" s="2"/>
      <c r="BV14" s="2"/>
    </row>
    <row r="15" spans="1:74" ht="21" customHeight="1">
      <c r="A15" s="249"/>
      <c r="B15" s="108"/>
      <c r="C15" s="191"/>
      <c r="D15" s="193"/>
      <c r="E15" s="191"/>
      <c r="F15" s="243"/>
      <c r="G15" s="193"/>
      <c r="H15" s="193"/>
      <c r="I15" s="241"/>
      <c r="J15" s="191"/>
      <c r="K15" s="193"/>
      <c r="L15" s="193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44"/>
      <c r="AB15" s="261" t="s">
        <v>26</v>
      </c>
      <c r="AC15" s="262"/>
      <c r="AD15" s="263">
        <v>6</v>
      </c>
      <c r="AE15" s="263">
        <v>6</v>
      </c>
      <c r="AF15" s="263">
        <v>7</v>
      </c>
      <c r="AG15" s="263">
        <v>5</v>
      </c>
      <c r="AH15" s="263">
        <v>4</v>
      </c>
      <c r="AI15" s="263">
        <v>9</v>
      </c>
      <c r="AJ15" s="263"/>
      <c r="AK15" s="178"/>
      <c r="AL15" s="264"/>
      <c r="AM15" s="40"/>
      <c r="AN15" s="40"/>
      <c r="AO15" s="40"/>
      <c r="AP15" s="87">
        <f t="shared" si="0"/>
        <v>37</v>
      </c>
      <c r="AQ15" s="108"/>
      <c r="AR15" s="108"/>
      <c r="AS15" s="108"/>
      <c r="AT15" s="108"/>
      <c r="AU15" s="220"/>
      <c r="AV15" s="108"/>
      <c r="AW15" s="108"/>
      <c r="AX15" s="108"/>
      <c r="AY15" s="108"/>
      <c r="AZ15" s="108"/>
      <c r="BA15" s="108"/>
      <c r="BB15" s="220"/>
      <c r="BC15" s="191"/>
      <c r="BD15" s="191"/>
      <c r="BE15" s="191"/>
      <c r="BF15" s="246"/>
      <c r="BG15" s="191"/>
      <c r="BH15" s="246"/>
      <c r="BI15" s="191"/>
      <c r="BJ15" s="246"/>
      <c r="BK15" s="246"/>
      <c r="BL15" s="246"/>
      <c r="BM15" s="246"/>
      <c r="BN15" s="246"/>
      <c r="BO15" s="246"/>
      <c r="BP15" s="191"/>
      <c r="BQ15" s="191"/>
      <c r="BR15" s="191"/>
      <c r="BS15" s="191"/>
      <c r="BT15" s="191"/>
      <c r="BU15" s="2"/>
      <c r="BV15" s="2"/>
    </row>
    <row r="16" spans="1:74" ht="21" customHeight="1">
      <c r="A16" s="249"/>
      <c r="B16" s="108"/>
      <c r="C16" s="191"/>
      <c r="D16" s="193"/>
      <c r="E16" s="191"/>
      <c r="F16" s="243"/>
      <c r="G16" s="193"/>
      <c r="H16" s="193"/>
      <c r="I16" s="241"/>
      <c r="J16" s="191"/>
      <c r="K16" s="193"/>
      <c r="L16" s="193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44"/>
      <c r="AB16" s="261" t="s">
        <v>27</v>
      </c>
      <c r="AC16" s="262"/>
      <c r="AD16" s="178">
        <v>18</v>
      </c>
      <c r="AE16" s="178">
        <v>32</v>
      </c>
      <c r="AF16" s="178">
        <v>36</v>
      </c>
      <c r="AG16" s="178">
        <v>32</v>
      </c>
      <c r="AH16" s="178">
        <v>52</v>
      </c>
      <c r="AI16" s="178">
        <v>25</v>
      </c>
      <c r="AJ16" s="178">
        <v>34</v>
      </c>
      <c r="AK16" s="178">
        <v>38</v>
      </c>
      <c r="AL16" s="178">
        <v>46</v>
      </c>
      <c r="AM16" s="40">
        <v>40</v>
      </c>
      <c r="AN16" s="40">
        <v>27</v>
      </c>
      <c r="AO16" s="40">
        <v>31</v>
      </c>
      <c r="AP16" s="87">
        <f t="shared" si="0"/>
        <v>411</v>
      </c>
      <c r="AQ16" s="108"/>
      <c r="AR16" s="108"/>
      <c r="AS16" s="108"/>
      <c r="AT16" s="108"/>
      <c r="AU16" s="220"/>
      <c r="AV16" s="108"/>
      <c r="AW16" s="108"/>
      <c r="AX16" s="108"/>
      <c r="AY16" s="108"/>
      <c r="AZ16" s="108"/>
      <c r="BA16" s="108"/>
      <c r="BB16" s="220"/>
      <c r="BC16" s="191"/>
      <c r="BD16" s="191"/>
      <c r="BE16" s="191"/>
      <c r="BF16" s="246"/>
      <c r="BG16" s="191"/>
      <c r="BH16" s="246"/>
      <c r="BI16" s="191"/>
      <c r="BJ16" s="246"/>
      <c r="BK16" s="246"/>
      <c r="BL16" s="246"/>
      <c r="BM16" s="246"/>
      <c r="BN16" s="246"/>
      <c r="BO16" s="246"/>
      <c r="BP16" s="191"/>
      <c r="BQ16" s="191"/>
      <c r="BR16" s="191"/>
      <c r="BS16" s="191"/>
      <c r="BT16" s="191"/>
      <c r="BU16" s="2"/>
      <c r="BV16" s="2"/>
    </row>
    <row r="17" spans="1:81" ht="18" customHeight="1">
      <c r="A17" s="249"/>
      <c r="B17" s="108"/>
      <c r="C17" s="191"/>
      <c r="D17" s="193"/>
      <c r="E17" s="191"/>
      <c r="F17" s="243"/>
      <c r="G17" s="193"/>
      <c r="H17" s="193"/>
      <c r="I17" s="241"/>
      <c r="J17" s="191"/>
      <c r="K17" s="193"/>
      <c r="L17" s="193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44"/>
      <c r="AB17" s="2"/>
      <c r="AC17" s="193"/>
      <c r="AD17" s="191"/>
      <c r="AE17" s="265"/>
      <c r="AF17" s="265"/>
      <c r="AG17" s="265"/>
      <c r="AH17" s="265"/>
      <c r="AI17" s="265"/>
      <c r="AJ17" s="191"/>
      <c r="AK17" s="191"/>
      <c r="AL17" s="191"/>
      <c r="AM17" s="191"/>
      <c r="AN17" s="191"/>
      <c r="AO17" s="191"/>
      <c r="AP17" s="108"/>
      <c r="AQ17" s="108"/>
      <c r="AR17" s="108"/>
      <c r="AS17" s="108"/>
      <c r="AT17" s="108"/>
      <c r="AU17" s="220"/>
      <c r="AV17" s="108"/>
      <c r="AW17" s="108"/>
      <c r="AX17" s="108"/>
      <c r="AY17" s="108"/>
      <c r="AZ17" s="108"/>
      <c r="BA17" s="108"/>
      <c r="BB17" s="220"/>
      <c r="BC17" s="191"/>
      <c r="BD17" s="191"/>
      <c r="BE17" s="191"/>
      <c r="BF17" s="246"/>
      <c r="BG17" s="191"/>
      <c r="BH17" s="246"/>
      <c r="BI17" s="191"/>
      <c r="BJ17" s="246"/>
      <c r="BK17" s="246"/>
      <c r="BL17" s="246"/>
      <c r="BM17" s="246"/>
      <c r="BN17" s="246"/>
      <c r="BO17" s="246"/>
      <c r="BP17" s="191"/>
      <c r="BQ17" s="191"/>
      <c r="BR17" s="191"/>
      <c r="BS17" s="191"/>
      <c r="BT17" s="191"/>
      <c r="BU17" s="2"/>
      <c r="BV17" s="2"/>
    </row>
    <row r="18" spans="1:81" ht="18.75" customHeight="1" thickBot="1">
      <c r="A18" s="203"/>
      <c r="B18" s="249"/>
      <c r="C18" s="191"/>
      <c r="D18" s="193"/>
      <c r="E18" s="191"/>
      <c r="F18" s="243"/>
      <c r="G18" s="193"/>
      <c r="H18" s="193"/>
      <c r="I18" s="241"/>
      <c r="J18" s="191"/>
      <c r="K18" s="193"/>
      <c r="L18" s="193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66"/>
      <c r="AB18" s="191"/>
      <c r="AC18" s="193"/>
      <c r="AD18" s="191"/>
      <c r="AE18" s="265"/>
      <c r="AF18" s="265"/>
      <c r="AG18" s="265"/>
      <c r="AH18" s="265"/>
      <c r="AI18" s="265"/>
      <c r="AJ18" s="191"/>
      <c r="AK18" s="191"/>
      <c r="AL18" s="191"/>
      <c r="AM18" s="191"/>
      <c r="AN18" s="191"/>
      <c r="AO18" s="191"/>
      <c r="AP18" s="108"/>
      <c r="AQ18" s="108"/>
      <c r="AR18" s="108"/>
      <c r="AS18" s="108"/>
      <c r="AT18" s="108"/>
      <c r="AU18" s="220"/>
      <c r="AV18" s="108"/>
      <c r="AW18" s="108"/>
      <c r="AX18" s="108"/>
      <c r="AY18" s="108"/>
      <c r="AZ18" s="108"/>
      <c r="BA18" s="108"/>
      <c r="BB18" s="220"/>
      <c r="BC18" s="191"/>
      <c r="BD18" s="191"/>
      <c r="BE18" s="191"/>
      <c r="BF18" s="246"/>
      <c r="BG18" s="193"/>
      <c r="BH18" s="246"/>
      <c r="BI18" s="191"/>
      <c r="BJ18" s="246"/>
      <c r="BK18" s="246"/>
      <c r="BL18" s="246"/>
      <c r="BM18" s="246"/>
      <c r="BN18" s="267"/>
      <c r="BO18" s="246"/>
      <c r="BP18" s="191"/>
      <c r="BQ18" s="191"/>
      <c r="BR18" s="191"/>
      <c r="BS18" s="191"/>
      <c r="BT18" s="191"/>
      <c r="BU18" s="191"/>
      <c r="BV18" s="2"/>
    </row>
    <row r="19" spans="1:81" ht="20.25" customHeight="1">
      <c r="A19" s="311" t="s">
        <v>28</v>
      </c>
      <c r="B19" s="314" t="s">
        <v>29</v>
      </c>
      <c r="C19" s="287" t="s">
        <v>30</v>
      </c>
      <c r="D19" s="317" t="s">
        <v>31</v>
      </c>
      <c r="E19" s="320" t="s">
        <v>32</v>
      </c>
      <c r="F19" s="268" t="s">
        <v>33</v>
      </c>
      <c r="G19" s="269"/>
      <c r="H19" s="269"/>
      <c r="I19" s="269"/>
      <c r="J19" s="270"/>
      <c r="K19" s="307" t="s">
        <v>34</v>
      </c>
      <c r="L19" s="287" t="s">
        <v>35</v>
      </c>
      <c r="M19" s="287" t="s">
        <v>36</v>
      </c>
      <c r="N19" s="287" t="s">
        <v>37</v>
      </c>
      <c r="O19" s="382" t="s">
        <v>38</v>
      </c>
      <c r="P19" s="373" t="s">
        <v>39</v>
      </c>
      <c r="Q19" s="374"/>
      <c r="R19" s="374"/>
      <c r="S19" s="374"/>
      <c r="T19" s="374"/>
      <c r="U19" s="374"/>
      <c r="V19" s="374"/>
      <c r="W19" s="374"/>
      <c r="X19" s="375"/>
      <c r="Y19" s="373" t="s">
        <v>40</v>
      </c>
      <c r="Z19" s="374"/>
      <c r="AA19" s="374"/>
      <c r="AB19" s="374"/>
      <c r="AC19" s="374"/>
      <c r="AD19" s="374"/>
      <c r="AE19" s="375"/>
      <c r="AF19" s="391">
        <v>1</v>
      </c>
      <c r="AG19" s="393">
        <v>0.1</v>
      </c>
      <c r="AH19" s="287" t="s">
        <v>41</v>
      </c>
      <c r="AI19" s="287" t="s">
        <v>42</v>
      </c>
      <c r="AJ19" s="292" t="s">
        <v>43</v>
      </c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4"/>
      <c r="AV19" s="332" t="s">
        <v>44</v>
      </c>
      <c r="AW19" s="333"/>
      <c r="AX19" s="338" t="s">
        <v>45</v>
      </c>
      <c r="AY19" s="339"/>
      <c r="AZ19" s="339"/>
      <c r="BA19" s="339"/>
      <c r="BB19" s="340"/>
      <c r="BC19" s="347" t="s">
        <v>46</v>
      </c>
      <c r="BD19" s="348"/>
      <c r="BE19" s="348"/>
      <c r="BF19" s="349"/>
      <c r="BG19" s="287" t="s">
        <v>47</v>
      </c>
      <c r="BH19" s="362" t="s">
        <v>48</v>
      </c>
      <c r="BI19" s="287" t="s">
        <v>49</v>
      </c>
      <c r="BJ19" s="362" t="s">
        <v>50</v>
      </c>
      <c r="BK19" s="362" t="s">
        <v>51</v>
      </c>
      <c r="BL19" s="362" t="s">
        <v>52</v>
      </c>
      <c r="BM19" s="362" t="s">
        <v>53</v>
      </c>
      <c r="BN19" s="362" t="s">
        <v>54</v>
      </c>
      <c r="BO19" s="402" t="s">
        <v>55</v>
      </c>
      <c r="BP19" s="287" t="s">
        <v>56</v>
      </c>
      <c r="BQ19" s="287" t="s">
        <v>57</v>
      </c>
      <c r="BR19" s="287" t="s">
        <v>91</v>
      </c>
      <c r="BS19" s="287" t="s">
        <v>58</v>
      </c>
      <c r="BT19" s="396" t="s">
        <v>59</v>
      </c>
      <c r="BU19" s="399" t="s">
        <v>60</v>
      </c>
      <c r="BV19" s="2"/>
    </row>
    <row r="20" spans="1:81" ht="17.25" customHeight="1">
      <c r="A20" s="312"/>
      <c r="B20" s="315"/>
      <c r="C20" s="288"/>
      <c r="D20" s="318"/>
      <c r="E20" s="321"/>
      <c r="F20" s="271"/>
      <c r="G20" s="272"/>
      <c r="H20" s="272"/>
      <c r="I20" s="272"/>
      <c r="J20" s="273"/>
      <c r="K20" s="308"/>
      <c r="L20" s="288"/>
      <c r="M20" s="288"/>
      <c r="N20" s="288"/>
      <c r="O20" s="383"/>
      <c r="P20" s="376"/>
      <c r="Q20" s="377"/>
      <c r="R20" s="377"/>
      <c r="S20" s="377"/>
      <c r="T20" s="377"/>
      <c r="U20" s="377"/>
      <c r="V20" s="377"/>
      <c r="W20" s="377"/>
      <c r="X20" s="378"/>
      <c r="Y20" s="379"/>
      <c r="Z20" s="380"/>
      <c r="AA20" s="380"/>
      <c r="AB20" s="380"/>
      <c r="AC20" s="380"/>
      <c r="AD20" s="380"/>
      <c r="AE20" s="381"/>
      <c r="AF20" s="315"/>
      <c r="AG20" s="394"/>
      <c r="AH20" s="288"/>
      <c r="AI20" s="288"/>
      <c r="AJ20" s="295" t="s">
        <v>61</v>
      </c>
      <c r="AK20" s="296"/>
      <c r="AL20" s="296"/>
      <c r="AM20" s="296"/>
      <c r="AN20" s="296"/>
      <c r="AO20" s="297"/>
      <c r="AP20" s="295" t="s">
        <v>62</v>
      </c>
      <c r="AQ20" s="296"/>
      <c r="AR20" s="296"/>
      <c r="AS20" s="296"/>
      <c r="AT20" s="296"/>
      <c r="AU20" s="297"/>
      <c r="AV20" s="334"/>
      <c r="AW20" s="335"/>
      <c r="AX20" s="341"/>
      <c r="AY20" s="342"/>
      <c r="AZ20" s="342"/>
      <c r="BA20" s="342"/>
      <c r="BB20" s="343"/>
      <c r="BC20" s="350"/>
      <c r="BD20" s="351"/>
      <c r="BE20" s="351"/>
      <c r="BF20" s="352"/>
      <c r="BG20" s="288"/>
      <c r="BH20" s="363"/>
      <c r="BI20" s="288"/>
      <c r="BJ20" s="363"/>
      <c r="BK20" s="363"/>
      <c r="BL20" s="363"/>
      <c r="BM20" s="363"/>
      <c r="BN20" s="363"/>
      <c r="BO20" s="403"/>
      <c r="BP20" s="288"/>
      <c r="BQ20" s="288"/>
      <c r="BR20" s="288"/>
      <c r="BS20" s="288"/>
      <c r="BT20" s="397"/>
      <c r="BU20" s="400"/>
      <c r="BV20" s="2"/>
    </row>
    <row r="21" spans="1:81" ht="17.25" customHeight="1">
      <c r="A21" s="312"/>
      <c r="B21" s="315"/>
      <c r="C21" s="288"/>
      <c r="D21" s="318"/>
      <c r="E21" s="321"/>
      <c r="F21" s="298" t="s">
        <v>63</v>
      </c>
      <c r="G21" s="338" t="s">
        <v>64</v>
      </c>
      <c r="H21" s="340"/>
      <c r="I21" s="301" t="s">
        <v>65</v>
      </c>
      <c r="J21" s="304" t="s">
        <v>66</v>
      </c>
      <c r="K21" s="308"/>
      <c r="L21" s="288"/>
      <c r="M21" s="288"/>
      <c r="N21" s="288"/>
      <c r="O21" s="383"/>
      <c r="P21" s="379"/>
      <c r="Q21" s="380"/>
      <c r="R21" s="380"/>
      <c r="S21" s="380"/>
      <c r="T21" s="380"/>
      <c r="U21" s="380"/>
      <c r="V21" s="380"/>
      <c r="W21" s="380"/>
      <c r="X21" s="381"/>
      <c r="Y21" s="367" t="s">
        <v>67</v>
      </c>
      <c r="Z21" s="368"/>
      <c r="AA21" s="369"/>
      <c r="AB21" s="367" t="s">
        <v>68</v>
      </c>
      <c r="AC21" s="368"/>
      <c r="AD21" s="369"/>
      <c r="AE21" s="385" t="s">
        <v>69</v>
      </c>
      <c r="AF21" s="315"/>
      <c r="AG21" s="394"/>
      <c r="AH21" s="288"/>
      <c r="AI21" s="288"/>
      <c r="AJ21" s="323" t="s">
        <v>70</v>
      </c>
      <c r="AK21" s="324"/>
      <c r="AL21" s="323" t="s">
        <v>71</v>
      </c>
      <c r="AM21" s="324"/>
      <c r="AN21" s="356" t="s">
        <v>69</v>
      </c>
      <c r="AO21" s="357"/>
      <c r="AP21" s="292" t="s">
        <v>71</v>
      </c>
      <c r="AQ21" s="294"/>
      <c r="AR21" s="292" t="s">
        <v>70</v>
      </c>
      <c r="AS21" s="294"/>
      <c r="AT21" s="356" t="s">
        <v>69</v>
      </c>
      <c r="AU21" s="357"/>
      <c r="AV21" s="334"/>
      <c r="AW21" s="335"/>
      <c r="AX21" s="344"/>
      <c r="AY21" s="345"/>
      <c r="AZ21" s="345"/>
      <c r="BA21" s="345"/>
      <c r="BB21" s="346"/>
      <c r="BC21" s="350"/>
      <c r="BD21" s="351"/>
      <c r="BE21" s="351"/>
      <c r="BF21" s="352"/>
      <c r="BG21" s="288"/>
      <c r="BH21" s="363"/>
      <c r="BI21" s="288"/>
      <c r="BJ21" s="363"/>
      <c r="BK21" s="363"/>
      <c r="BL21" s="363"/>
      <c r="BM21" s="363"/>
      <c r="BN21" s="363"/>
      <c r="BO21" s="403"/>
      <c r="BP21" s="288"/>
      <c r="BQ21" s="288"/>
      <c r="BR21" s="288"/>
      <c r="BS21" s="288"/>
      <c r="BT21" s="397"/>
      <c r="BU21" s="400"/>
      <c r="BV21" s="2"/>
    </row>
    <row r="22" spans="1:81" ht="33.75" customHeight="1">
      <c r="A22" s="312"/>
      <c r="B22" s="315"/>
      <c r="C22" s="288"/>
      <c r="D22" s="318"/>
      <c r="E22" s="321"/>
      <c r="F22" s="299"/>
      <c r="G22" s="344"/>
      <c r="H22" s="346"/>
      <c r="I22" s="302"/>
      <c r="J22" s="305"/>
      <c r="K22" s="308"/>
      <c r="L22" s="288"/>
      <c r="M22" s="288"/>
      <c r="N22" s="288"/>
      <c r="O22" s="383"/>
      <c r="P22" s="388" t="s">
        <v>72</v>
      </c>
      <c r="Q22" s="389"/>
      <c r="R22" s="390"/>
      <c r="S22" s="388" t="s">
        <v>73</v>
      </c>
      <c r="T22" s="389"/>
      <c r="U22" s="390"/>
      <c r="V22" s="388" t="s">
        <v>69</v>
      </c>
      <c r="W22" s="389"/>
      <c r="X22" s="390"/>
      <c r="Y22" s="370"/>
      <c r="Z22" s="371"/>
      <c r="AA22" s="372"/>
      <c r="AB22" s="370"/>
      <c r="AC22" s="371"/>
      <c r="AD22" s="372"/>
      <c r="AE22" s="386"/>
      <c r="AF22" s="315"/>
      <c r="AG22" s="394"/>
      <c r="AH22" s="288"/>
      <c r="AI22" s="288"/>
      <c r="AJ22" s="290" t="s">
        <v>74</v>
      </c>
      <c r="AK22" s="330" t="s">
        <v>75</v>
      </c>
      <c r="AL22" s="325" t="s">
        <v>76</v>
      </c>
      <c r="AM22" s="326"/>
      <c r="AN22" s="358"/>
      <c r="AO22" s="359"/>
      <c r="AP22" s="325" t="s">
        <v>77</v>
      </c>
      <c r="AQ22" s="326"/>
      <c r="AR22" s="325" t="s">
        <v>78</v>
      </c>
      <c r="AS22" s="326"/>
      <c r="AT22" s="358"/>
      <c r="AU22" s="359"/>
      <c r="AV22" s="336"/>
      <c r="AW22" s="337"/>
      <c r="AX22" s="360" t="s">
        <v>79</v>
      </c>
      <c r="AY22" s="327" t="s">
        <v>80</v>
      </c>
      <c r="AZ22" s="328"/>
      <c r="BA22" s="329"/>
      <c r="BB22" s="365" t="s">
        <v>75</v>
      </c>
      <c r="BC22" s="353"/>
      <c r="BD22" s="354"/>
      <c r="BE22" s="354"/>
      <c r="BF22" s="355"/>
      <c r="BG22" s="288"/>
      <c r="BH22" s="363"/>
      <c r="BI22" s="288"/>
      <c r="BJ22" s="363"/>
      <c r="BK22" s="363"/>
      <c r="BL22" s="363"/>
      <c r="BM22" s="363"/>
      <c r="BN22" s="363"/>
      <c r="BO22" s="403"/>
      <c r="BP22" s="288"/>
      <c r="BQ22" s="288"/>
      <c r="BR22" s="288"/>
      <c r="BS22" s="288"/>
      <c r="BT22" s="397"/>
      <c r="BU22" s="400"/>
      <c r="BV22" s="2"/>
      <c r="CC22" s="4">
        <v>106</v>
      </c>
    </row>
    <row r="23" spans="1:81" ht="52.9" customHeight="1" thickBot="1">
      <c r="A23" s="313"/>
      <c r="B23" s="316"/>
      <c r="C23" s="310"/>
      <c r="D23" s="319"/>
      <c r="E23" s="322"/>
      <c r="F23" s="300"/>
      <c r="G23" s="274" t="s">
        <v>81</v>
      </c>
      <c r="H23" s="274" t="s">
        <v>82</v>
      </c>
      <c r="I23" s="303"/>
      <c r="J23" s="306"/>
      <c r="K23" s="309"/>
      <c r="L23" s="310"/>
      <c r="M23" s="310"/>
      <c r="N23" s="310"/>
      <c r="O23" s="384"/>
      <c r="P23" s="206" t="s">
        <v>83</v>
      </c>
      <c r="Q23" s="206" t="s">
        <v>84</v>
      </c>
      <c r="R23" s="206" t="s">
        <v>85</v>
      </c>
      <c r="S23" s="206" t="s">
        <v>83</v>
      </c>
      <c r="T23" s="206" t="s">
        <v>84</v>
      </c>
      <c r="U23" s="206" t="s">
        <v>85</v>
      </c>
      <c r="V23" s="275" t="s">
        <v>83</v>
      </c>
      <c r="W23" s="275" t="s">
        <v>84</v>
      </c>
      <c r="X23" s="275" t="s">
        <v>85</v>
      </c>
      <c r="Y23" s="275" t="s">
        <v>61</v>
      </c>
      <c r="Z23" s="275" t="s">
        <v>84</v>
      </c>
      <c r="AA23" s="275" t="s">
        <v>85</v>
      </c>
      <c r="AB23" s="275" t="s">
        <v>61</v>
      </c>
      <c r="AC23" s="275" t="s">
        <v>84</v>
      </c>
      <c r="AD23" s="275" t="s">
        <v>85</v>
      </c>
      <c r="AE23" s="387"/>
      <c r="AF23" s="392"/>
      <c r="AG23" s="395"/>
      <c r="AH23" s="289"/>
      <c r="AI23" s="289"/>
      <c r="AJ23" s="291"/>
      <c r="AK23" s="331"/>
      <c r="AL23" s="276" t="s">
        <v>86</v>
      </c>
      <c r="AM23" s="277" t="s">
        <v>75</v>
      </c>
      <c r="AN23" s="278" t="s">
        <v>87</v>
      </c>
      <c r="AO23" s="278" t="s">
        <v>75</v>
      </c>
      <c r="AP23" s="278" t="s">
        <v>86</v>
      </c>
      <c r="AQ23" s="278" t="s">
        <v>75</v>
      </c>
      <c r="AR23" s="278" t="s">
        <v>86</v>
      </c>
      <c r="AS23" s="278" t="s">
        <v>75</v>
      </c>
      <c r="AT23" s="278" t="s">
        <v>86</v>
      </c>
      <c r="AU23" s="279" t="s">
        <v>75</v>
      </c>
      <c r="AV23" s="280" t="s">
        <v>86</v>
      </c>
      <c r="AW23" s="280" t="s">
        <v>75</v>
      </c>
      <c r="AX23" s="361"/>
      <c r="AY23" s="281" t="s">
        <v>88</v>
      </c>
      <c r="AZ23" s="281" t="s">
        <v>89</v>
      </c>
      <c r="BA23" s="281" t="s">
        <v>90</v>
      </c>
      <c r="BB23" s="366"/>
      <c r="BC23" s="282">
        <v>0.2</v>
      </c>
      <c r="BD23" s="282">
        <v>0.25</v>
      </c>
      <c r="BE23" s="282">
        <v>0.3</v>
      </c>
      <c r="BF23" s="283" t="s">
        <v>75</v>
      </c>
      <c r="BG23" s="310"/>
      <c r="BH23" s="364"/>
      <c r="BI23" s="310"/>
      <c r="BJ23" s="364"/>
      <c r="BK23" s="364"/>
      <c r="BL23" s="364"/>
      <c r="BM23" s="364"/>
      <c r="BN23" s="364"/>
      <c r="BO23" s="404"/>
      <c r="BP23" s="310"/>
      <c r="BQ23" s="310"/>
      <c r="BR23" s="310"/>
      <c r="BS23" s="310"/>
      <c r="BT23" s="398"/>
      <c r="BU23" s="401"/>
      <c r="BV23" s="2"/>
      <c r="CC23" s="4">
        <v>97</v>
      </c>
    </row>
    <row r="24" spans="1:81" s="2" customFormat="1" ht="18" customHeight="1" thickBot="1">
      <c r="A24" s="47"/>
      <c r="B24" s="48" t="s">
        <v>92</v>
      </c>
      <c r="C24" s="49" t="s">
        <v>93</v>
      </c>
      <c r="D24" s="49" t="s">
        <v>94</v>
      </c>
      <c r="E24" s="50" t="s">
        <v>95</v>
      </c>
      <c r="F24" s="51">
        <v>1</v>
      </c>
      <c r="G24" s="52">
        <v>2</v>
      </c>
      <c r="H24" s="52">
        <v>3</v>
      </c>
      <c r="I24" s="53">
        <v>4</v>
      </c>
      <c r="J24" s="54">
        <v>5</v>
      </c>
      <c r="K24" s="55">
        <v>6</v>
      </c>
      <c r="L24" s="52">
        <v>7</v>
      </c>
      <c r="M24" s="52"/>
      <c r="N24" s="52">
        <v>9</v>
      </c>
      <c r="O24" s="56">
        <v>10</v>
      </c>
      <c r="P24" s="55">
        <v>11</v>
      </c>
      <c r="Q24" s="52">
        <v>12</v>
      </c>
      <c r="R24" s="52">
        <v>13</v>
      </c>
      <c r="S24" s="57">
        <v>14</v>
      </c>
      <c r="T24" s="54">
        <v>15</v>
      </c>
      <c r="U24" s="55">
        <v>16</v>
      </c>
      <c r="V24" s="52">
        <v>17</v>
      </c>
      <c r="W24" s="52">
        <v>18</v>
      </c>
      <c r="X24" s="52">
        <v>19</v>
      </c>
      <c r="Y24" s="58">
        <v>20</v>
      </c>
      <c r="Z24" s="59">
        <v>21</v>
      </c>
      <c r="AA24" s="60">
        <v>22</v>
      </c>
      <c r="AB24" s="60">
        <v>23</v>
      </c>
      <c r="AC24" s="60">
        <v>24</v>
      </c>
      <c r="AD24" s="58">
        <v>25</v>
      </c>
      <c r="AE24" s="59">
        <v>26</v>
      </c>
      <c r="AF24" s="61"/>
      <c r="AG24" s="60">
        <v>27</v>
      </c>
      <c r="AH24" s="60">
        <v>28</v>
      </c>
      <c r="AI24" s="60">
        <v>29</v>
      </c>
      <c r="AJ24" s="60">
        <v>33</v>
      </c>
      <c r="AK24" s="60">
        <v>34</v>
      </c>
      <c r="AL24" s="58">
        <v>35</v>
      </c>
      <c r="AM24" s="59">
        <v>36</v>
      </c>
      <c r="AN24" s="60">
        <v>37</v>
      </c>
      <c r="AO24" s="60">
        <v>38</v>
      </c>
      <c r="AP24" s="60">
        <v>39</v>
      </c>
      <c r="AQ24" s="58">
        <v>40</v>
      </c>
      <c r="AR24" s="59">
        <v>41</v>
      </c>
      <c r="AS24" s="60">
        <v>42</v>
      </c>
      <c r="AT24" s="60">
        <v>43</v>
      </c>
      <c r="AU24" s="212">
        <v>44</v>
      </c>
      <c r="AV24" s="58">
        <v>45</v>
      </c>
      <c r="AW24" s="59">
        <v>46</v>
      </c>
      <c r="AX24" s="52">
        <v>47</v>
      </c>
      <c r="AY24" s="52">
        <v>48</v>
      </c>
      <c r="AZ24" s="52">
        <v>49</v>
      </c>
      <c r="BA24" s="54">
        <v>50</v>
      </c>
      <c r="BB24" s="223">
        <v>51</v>
      </c>
      <c r="BC24" s="52">
        <v>52</v>
      </c>
      <c r="BD24" s="52">
        <v>53</v>
      </c>
      <c r="BE24" s="52"/>
      <c r="BF24" s="225">
        <v>54</v>
      </c>
      <c r="BG24" s="62"/>
      <c r="BH24" s="227"/>
      <c r="BI24" s="62"/>
      <c r="BJ24" s="227"/>
      <c r="BK24" s="227"/>
      <c r="BL24" s="227"/>
      <c r="BM24" s="227"/>
      <c r="BN24" s="227"/>
      <c r="BO24" s="227"/>
      <c r="BP24" s="54">
        <v>55</v>
      </c>
      <c r="BQ24" s="63"/>
      <c r="BR24" s="63"/>
      <c r="BS24" s="63"/>
      <c r="BT24" s="64">
        <v>56</v>
      </c>
      <c r="BU24" s="65"/>
    </row>
    <row r="25" spans="1:81" s="2" customFormat="1" ht="19.899999999999999" customHeight="1">
      <c r="A25" s="66">
        <v>1</v>
      </c>
      <c r="B25" s="67" t="s">
        <v>348</v>
      </c>
      <c r="C25" s="68" t="s">
        <v>96</v>
      </c>
      <c r="D25" s="69" t="s">
        <v>97</v>
      </c>
      <c r="E25" s="70" t="s">
        <v>98</v>
      </c>
      <c r="F25" s="40">
        <v>1</v>
      </c>
      <c r="G25" s="71">
        <v>45169</v>
      </c>
      <c r="H25" s="71">
        <v>46993</v>
      </c>
      <c r="I25" s="72" t="s">
        <v>96</v>
      </c>
      <c r="J25" s="31" t="s">
        <v>99</v>
      </c>
      <c r="K25" s="28" t="s">
        <v>100</v>
      </c>
      <c r="L25" s="73">
        <v>31.11</v>
      </c>
      <c r="M25" s="69">
        <v>5.41</v>
      </c>
      <c r="N25" s="69">
        <v>17697</v>
      </c>
      <c r="O25" s="32">
        <f>N25*M25</f>
        <v>95740.77</v>
      </c>
      <c r="P25" s="40">
        <v>2</v>
      </c>
      <c r="Q25" s="40"/>
      <c r="R25" s="74"/>
      <c r="S25" s="75"/>
      <c r="T25" s="33">
        <v>3</v>
      </c>
      <c r="U25" s="33"/>
      <c r="V25" s="33">
        <f>P25+S25</f>
        <v>2</v>
      </c>
      <c r="W25" s="33">
        <f>Q25+T25</f>
        <v>3</v>
      </c>
      <c r="X25" s="33">
        <f>R25+U25</f>
        <v>0</v>
      </c>
      <c r="Y25" s="34">
        <f>(O25/16)*P25</f>
        <v>11967.596250000001</v>
      </c>
      <c r="Z25" s="34">
        <f>(O25/16)*Q25</f>
        <v>0</v>
      </c>
      <c r="AA25" s="34">
        <f>(O25/16)*R25</f>
        <v>0</v>
      </c>
      <c r="AB25" s="34">
        <f>(O25/16)*S25</f>
        <v>0</v>
      </c>
      <c r="AC25" s="34">
        <f>(O25/16)*T25</f>
        <v>17951.394375</v>
      </c>
      <c r="AD25" s="34">
        <f>(O25/16)*U25</f>
        <v>0</v>
      </c>
      <c r="AE25" s="34">
        <f>Y25+Z25+AA25+AB25+AC25+AD25</f>
        <v>29918.990624999999</v>
      </c>
      <c r="AF25" s="34">
        <f>AE25</f>
        <v>29918.990624999999</v>
      </c>
      <c r="AG25" s="34">
        <f>(AE25+AF25)*10%</f>
        <v>5983.7981250000003</v>
      </c>
      <c r="AH25" s="34">
        <f>((N25*20%)/16)*(S25+T25+U25)</f>
        <v>663.63750000000005</v>
      </c>
      <c r="AI25" s="34">
        <f>AE25+AF25+AG25+AH25</f>
        <v>66485.416874999995</v>
      </c>
      <c r="AJ25" s="74"/>
      <c r="AK25" s="36">
        <f>((17697*40%)/16)*AJ25</f>
        <v>0</v>
      </c>
      <c r="AL25" s="41">
        <v>2</v>
      </c>
      <c r="AM25" s="36">
        <f>((17697*50%)/16)*AL25</f>
        <v>1106.0625</v>
      </c>
      <c r="AN25" s="37">
        <f>SUM(AJ25+AL25)</f>
        <v>2</v>
      </c>
      <c r="AO25" s="36">
        <f>AK25+AM25</f>
        <v>1106.0625</v>
      </c>
      <c r="AP25" s="41">
        <v>3</v>
      </c>
      <c r="AQ25" s="36">
        <f>((17697*50%)/16)*AP25</f>
        <v>1659.09375</v>
      </c>
      <c r="AR25" s="37"/>
      <c r="AS25" s="36">
        <f>((17697*40%)/16)*AR25</f>
        <v>0</v>
      </c>
      <c r="AT25" s="36">
        <f>AP25+AR25</f>
        <v>3</v>
      </c>
      <c r="AU25" s="98">
        <f>AQ25+AS25</f>
        <v>1659.09375</v>
      </c>
      <c r="AV25" s="37">
        <f>AN25+AT25</f>
        <v>5</v>
      </c>
      <c r="AW25" s="36">
        <f>AO25+AU25</f>
        <v>2765.15625</v>
      </c>
      <c r="AX25" s="74"/>
      <c r="AY25" s="76"/>
      <c r="AZ25" s="76"/>
      <c r="BA25" s="74"/>
      <c r="BB25" s="98">
        <f>((17697*50%)*AY25)+((17697*60%)*AZ25)+((17697*60%)*BA25)</f>
        <v>0</v>
      </c>
      <c r="BC25" s="74"/>
      <c r="BD25" s="74"/>
      <c r="BE25" s="74"/>
      <c r="BF25" s="99">
        <f t="shared" ref="BF25:BF33" si="1">((17697*20%)*BC25)+((17697*25%)*BD25)+((17697*30%)*BE25)</f>
        <v>0</v>
      </c>
      <c r="BG25" s="40">
        <f>(V25+W25+X25)</f>
        <v>5</v>
      </c>
      <c r="BH25" s="99">
        <f>(AE25+AF25)*30%</f>
        <v>17951.394375</v>
      </c>
      <c r="BI25" s="41">
        <f>BG25</f>
        <v>5</v>
      </c>
      <c r="BJ25" s="99">
        <f>(AE25+AF25)*0.4</f>
        <v>23935.192500000001</v>
      </c>
      <c r="BK25" s="99"/>
      <c r="BL25" s="99"/>
      <c r="BM25" s="230"/>
      <c r="BN25" s="230"/>
      <c r="BO25" s="99">
        <f>((17697*40%)/16)*BN25</f>
        <v>0</v>
      </c>
      <c r="BP25" s="34">
        <f>AW25+BB25+BF25+BH25+BJ25+BK25+BL25+BM25+BO25</f>
        <v>44651.743125000001</v>
      </c>
      <c r="BQ25" s="34"/>
      <c r="BR25" s="34"/>
      <c r="BS25" s="34"/>
      <c r="BT25" s="34">
        <f>AI25+BP25</f>
        <v>111137.16</v>
      </c>
      <c r="BU25" s="42">
        <f>BT25*12</f>
        <v>1333645.92</v>
      </c>
    </row>
    <row r="26" spans="1:81" s="2" customFormat="1" ht="20.25" customHeight="1">
      <c r="A26" s="66">
        <v>2</v>
      </c>
      <c r="B26" s="27" t="s">
        <v>349</v>
      </c>
      <c r="C26" s="77" t="s">
        <v>101</v>
      </c>
      <c r="D26" s="31" t="s">
        <v>102</v>
      </c>
      <c r="E26" s="77" t="s">
        <v>103</v>
      </c>
      <c r="F26" s="28">
        <v>9</v>
      </c>
      <c r="G26" s="78">
        <v>43453</v>
      </c>
      <c r="H26" s="78">
        <v>45645</v>
      </c>
      <c r="I26" s="77" t="s">
        <v>101</v>
      </c>
      <c r="J26" s="28" t="s">
        <v>104</v>
      </c>
      <c r="K26" s="31" t="s">
        <v>105</v>
      </c>
      <c r="L26" s="30">
        <v>17.7</v>
      </c>
      <c r="M26" s="31">
        <v>5.03</v>
      </c>
      <c r="N26" s="32">
        <v>17697</v>
      </c>
      <c r="O26" s="32">
        <f t="shared" ref="O26:O87" si="2">N26*M26</f>
        <v>89015.91</v>
      </c>
      <c r="P26" s="44">
        <v>18</v>
      </c>
      <c r="Q26" s="28"/>
      <c r="R26" s="28"/>
      <c r="S26" s="75"/>
      <c r="T26" s="33"/>
      <c r="U26" s="33"/>
      <c r="V26" s="33">
        <f t="shared" ref="V26:V87" si="3">P26+S26</f>
        <v>18</v>
      </c>
      <c r="W26" s="33">
        <f t="shared" ref="W26:W87" si="4">Q26+T26</f>
        <v>0</v>
      </c>
      <c r="X26" s="33">
        <f t="shared" ref="X26:X87" si="5">R26+U26</f>
        <v>0</v>
      </c>
      <c r="Y26" s="34">
        <f t="shared" ref="Y26:Y87" si="6">(O26/16)*P26</f>
        <v>100142.89875000001</v>
      </c>
      <c r="Z26" s="34">
        <f t="shared" ref="Z26:Z87" si="7">(O26/16)*Q26</f>
        <v>0</v>
      </c>
      <c r="AA26" s="34">
        <f t="shared" ref="AA26:AA87" si="8">(O26/16)*R26</f>
        <v>0</v>
      </c>
      <c r="AB26" s="34">
        <f t="shared" ref="AB26:AB87" si="9">(O26/16)*S26</f>
        <v>0</v>
      </c>
      <c r="AC26" s="34">
        <f t="shared" ref="AC26:AC87" si="10">(O26/16)*T26</f>
        <v>0</v>
      </c>
      <c r="AD26" s="34">
        <f t="shared" ref="AD26:AD87" si="11">(O26/16)*U26</f>
        <v>0</v>
      </c>
      <c r="AE26" s="34">
        <f t="shared" ref="AE26:AE87" si="12">Y26+Z26+AA26+AB26+AC26+AD26</f>
        <v>100142.89875000001</v>
      </c>
      <c r="AF26" s="34">
        <f t="shared" ref="AF26:AF87" si="13">AE26</f>
        <v>100142.89875000001</v>
      </c>
      <c r="AG26" s="34">
        <f t="shared" ref="AG26:AG87" si="14">(AE26+AF26)*10%</f>
        <v>20028.579750000004</v>
      </c>
      <c r="AH26" s="34">
        <f>((N26*20%)/16)*(S26+T26+U26)</f>
        <v>0</v>
      </c>
      <c r="AI26" s="34">
        <f t="shared" ref="AI26:AI79" si="15">AE26+AF26+AG26</f>
        <v>220314.37725000002</v>
      </c>
      <c r="AJ26" s="79">
        <v>9</v>
      </c>
      <c r="AK26" s="36">
        <f t="shared" ref="AK26:AK87" si="16">((17697*40%)/16)*AJ26</f>
        <v>3981.8250000000003</v>
      </c>
      <c r="AL26" s="41"/>
      <c r="AM26" s="36">
        <f t="shared" ref="AM26:AM87" si="17">((17697*50%)/16)*AL26</f>
        <v>0</v>
      </c>
      <c r="AN26" s="37">
        <f t="shared" ref="AN26:AN86" si="18">SUM(AJ26+AL26)</f>
        <v>9</v>
      </c>
      <c r="AO26" s="36">
        <f>AK26+AM26</f>
        <v>3981.8250000000003</v>
      </c>
      <c r="AP26" s="41"/>
      <c r="AQ26" s="36">
        <f t="shared" ref="AQ26:AQ87" si="19">((17697*50%)/16)*AP26</f>
        <v>0</v>
      </c>
      <c r="AR26" s="35"/>
      <c r="AS26" s="36">
        <f t="shared" ref="AS26:AS87" si="20">((17697*40%)/16)*AR26</f>
        <v>0</v>
      </c>
      <c r="AT26" s="36">
        <f t="shared" ref="AT26:AT87" si="21">AP26+AR26</f>
        <v>0</v>
      </c>
      <c r="AU26" s="98">
        <f t="shared" ref="AU26:AU87" si="22">AQ26+AS26</f>
        <v>0</v>
      </c>
      <c r="AV26" s="37">
        <f t="shared" ref="AV26:AV87" si="23">AN26+AT26</f>
        <v>9</v>
      </c>
      <c r="AW26" s="36">
        <f t="shared" ref="AW26:AW87" si="24">AO26+AU26</f>
        <v>3981.8250000000003</v>
      </c>
      <c r="AX26" s="80" t="s">
        <v>106</v>
      </c>
      <c r="AY26" s="80" t="s">
        <v>107</v>
      </c>
      <c r="AZ26" s="74"/>
      <c r="BA26" s="80"/>
      <c r="BB26" s="98">
        <f>((17697*50%)*AY26)+((17697*60%)*AZ26)+((17697*60%)*BA26)</f>
        <v>4424.25</v>
      </c>
      <c r="BC26" s="40"/>
      <c r="BD26" s="40"/>
      <c r="BE26" s="41">
        <f>SUM(R26*BC26*20%)</f>
        <v>0</v>
      </c>
      <c r="BF26" s="99">
        <f t="shared" si="1"/>
        <v>0</v>
      </c>
      <c r="BG26" s="40">
        <f t="shared" ref="BG26:BG87" si="25">(V26+W26+X26)</f>
        <v>18</v>
      </c>
      <c r="BH26" s="99">
        <f t="shared" ref="BH26:BH87" si="26">(AE26+AF26)*30%</f>
        <v>60085.739249999999</v>
      </c>
      <c r="BI26" s="41">
        <f t="shared" ref="BI26:BI87" si="27">BG26</f>
        <v>18</v>
      </c>
      <c r="BJ26" s="99">
        <f>(AE26+AF26)*0.35</f>
        <v>70100.029125000001</v>
      </c>
      <c r="BK26" s="99"/>
      <c r="BL26" s="99"/>
      <c r="BM26" s="230"/>
      <c r="BN26" s="230"/>
      <c r="BO26" s="99">
        <f t="shared" ref="BO26:BO87" si="28">((17697*40%)/16)*BN26</f>
        <v>0</v>
      </c>
      <c r="BP26" s="34">
        <f t="shared" ref="BP26:BP87" si="29">AW26+BB26+BF26+BH26+BJ26+BK26+BL26+BM26+BO26</f>
        <v>138591.843375</v>
      </c>
      <c r="BQ26" s="34"/>
      <c r="BR26" s="34"/>
      <c r="BS26" s="34"/>
      <c r="BT26" s="34">
        <f t="shared" ref="BT26:BT87" si="30">AI26+BP26</f>
        <v>358906.22062500002</v>
      </c>
      <c r="BU26" s="42">
        <f t="shared" ref="BU26:BU87" si="31">BT26*12</f>
        <v>4306874.6475</v>
      </c>
    </row>
    <row r="27" spans="1:81" s="2" customFormat="1" ht="15" customHeight="1">
      <c r="A27" s="66">
        <v>3</v>
      </c>
      <c r="B27" s="27" t="s">
        <v>350</v>
      </c>
      <c r="C27" s="27" t="s">
        <v>108</v>
      </c>
      <c r="D27" s="28" t="s">
        <v>97</v>
      </c>
      <c r="E27" s="27" t="s">
        <v>109</v>
      </c>
      <c r="F27" s="28">
        <v>2</v>
      </c>
      <c r="G27" s="29">
        <v>43661</v>
      </c>
      <c r="H27" s="29">
        <v>45488</v>
      </c>
      <c r="I27" s="27" t="s">
        <v>108</v>
      </c>
      <c r="J27" s="28" t="s">
        <v>104</v>
      </c>
      <c r="K27" s="31" t="s">
        <v>105</v>
      </c>
      <c r="L27" s="30">
        <v>15.2</v>
      </c>
      <c r="M27" s="31">
        <v>4.95</v>
      </c>
      <c r="N27" s="32">
        <v>17697</v>
      </c>
      <c r="O27" s="32">
        <f t="shared" si="2"/>
        <v>87600.150000000009</v>
      </c>
      <c r="P27" s="32">
        <v>3</v>
      </c>
      <c r="Q27" s="31">
        <v>8</v>
      </c>
      <c r="R27" s="31"/>
      <c r="S27" s="75"/>
      <c r="T27" s="33">
        <v>5</v>
      </c>
      <c r="U27" s="33"/>
      <c r="V27" s="33">
        <f t="shared" si="3"/>
        <v>3</v>
      </c>
      <c r="W27" s="33">
        <f t="shared" si="4"/>
        <v>13</v>
      </c>
      <c r="X27" s="33">
        <f t="shared" si="5"/>
        <v>0</v>
      </c>
      <c r="Y27" s="34">
        <f t="shared" si="6"/>
        <v>16425.028125000001</v>
      </c>
      <c r="Z27" s="34">
        <f t="shared" si="7"/>
        <v>43800.075000000004</v>
      </c>
      <c r="AA27" s="34">
        <f t="shared" si="8"/>
        <v>0</v>
      </c>
      <c r="AB27" s="34">
        <f t="shared" si="9"/>
        <v>0</v>
      </c>
      <c r="AC27" s="34">
        <f t="shared" si="10"/>
        <v>27375.046875000004</v>
      </c>
      <c r="AD27" s="34">
        <f t="shared" si="11"/>
        <v>0</v>
      </c>
      <c r="AE27" s="34">
        <f t="shared" si="12"/>
        <v>87600.150000000009</v>
      </c>
      <c r="AF27" s="34">
        <f t="shared" si="13"/>
        <v>87600.150000000009</v>
      </c>
      <c r="AG27" s="34">
        <f t="shared" si="14"/>
        <v>17520.030000000002</v>
      </c>
      <c r="AH27" s="34">
        <f>((N27*20%)/16)*(S27+T27+U27)</f>
        <v>1106.0625</v>
      </c>
      <c r="AI27" s="34">
        <f>AE27+AF27+AG27+AH27</f>
        <v>193826.39250000002</v>
      </c>
      <c r="AJ27" s="81"/>
      <c r="AK27" s="36">
        <f t="shared" si="16"/>
        <v>0</v>
      </c>
      <c r="AL27" s="82">
        <v>3</v>
      </c>
      <c r="AM27" s="36">
        <f t="shared" si="17"/>
        <v>1659.09375</v>
      </c>
      <c r="AN27" s="37">
        <f t="shared" si="18"/>
        <v>3</v>
      </c>
      <c r="AO27" s="36">
        <f t="shared" ref="AO27:AO87" si="32">AK27+AM27</f>
        <v>1659.09375</v>
      </c>
      <c r="AP27" s="82">
        <v>13</v>
      </c>
      <c r="AQ27" s="36">
        <f t="shared" si="19"/>
        <v>7189.40625</v>
      </c>
      <c r="AR27" s="35"/>
      <c r="AS27" s="36">
        <f t="shared" si="20"/>
        <v>0</v>
      </c>
      <c r="AT27" s="36">
        <f t="shared" si="21"/>
        <v>13</v>
      </c>
      <c r="AU27" s="98">
        <f t="shared" si="22"/>
        <v>7189.40625</v>
      </c>
      <c r="AV27" s="37">
        <f t="shared" si="23"/>
        <v>16</v>
      </c>
      <c r="AW27" s="36">
        <f t="shared" si="24"/>
        <v>8848.5</v>
      </c>
      <c r="AX27" s="83"/>
      <c r="AY27" s="83"/>
      <c r="AZ27" s="80"/>
      <c r="BA27" s="83"/>
      <c r="BB27" s="98">
        <f t="shared" ref="BB27:BB87" si="33">((17697*50%)*AY27)+((17697*60%)*AZ27)+((17697*60%)*BA27)</f>
        <v>0</v>
      </c>
      <c r="BC27" s="69"/>
      <c r="BD27" s="69"/>
      <c r="BE27" s="82"/>
      <c r="BF27" s="99">
        <f t="shared" si="1"/>
        <v>0</v>
      </c>
      <c r="BG27" s="40">
        <f t="shared" si="25"/>
        <v>16</v>
      </c>
      <c r="BH27" s="99">
        <f t="shared" si="26"/>
        <v>52560.090000000004</v>
      </c>
      <c r="BI27" s="41">
        <f t="shared" si="27"/>
        <v>16</v>
      </c>
      <c r="BJ27" s="99">
        <f>(AE27+AF27)*0.35</f>
        <v>61320.105000000003</v>
      </c>
      <c r="BK27" s="99"/>
      <c r="BL27" s="99"/>
      <c r="BM27" s="230"/>
      <c r="BN27" s="230"/>
      <c r="BO27" s="99">
        <f t="shared" si="28"/>
        <v>0</v>
      </c>
      <c r="BP27" s="34">
        <f t="shared" si="29"/>
        <v>122728.69500000001</v>
      </c>
      <c r="BQ27" s="34"/>
      <c r="BR27" s="34"/>
      <c r="BS27" s="34"/>
      <c r="BT27" s="34">
        <f t="shared" si="30"/>
        <v>316555.08750000002</v>
      </c>
      <c r="BU27" s="42">
        <f t="shared" si="31"/>
        <v>3798661.0500000003</v>
      </c>
    </row>
    <row r="28" spans="1:81" s="2" customFormat="1" ht="15" customHeight="1">
      <c r="A28" s="66">
        <v>4</v>
      </c>
      <c r="B28" s="27" t="s">
        <v>351</v>
      </c>
      <c r="C28" s="77" t="s">
        <v>110</v>
      </c>
      <c r="D28" s="28" t="s">
        <v>97</v>
      </c>
      <c r="E28" s="77" t="s">
        <v>111</v>
      </c>
      <c r="F28" s="31"/>
      <c r="G28" s="78"/>
      <c r="H28" s="78"/>
      <c r="I28" s="77" t="s">
        <v>110</v>
      </c>
      <c r="J28" s="31" t="s">
        <v>112</v>
      </c>
      <c r="K28" s="31" t="s">
        <v>113</v>
      </c>
      <c r="L28" s="30">
        <v>0</v>
      </c>
      <c r="M28" s="31">
        <v>4.0999999999999996</v>
      </c>
      <c r="N28" s="32">
        <v>17697</v>
      </c>
      <c r="O28" s="32">
        <f t="shared" si="2"/>
        <v>72557.7</v>
      </c>
      <c r="P28" s="32"/>
      <c r="Q28" s="31">
        <v>18</v>
      </c>
      <c r="R28" s="31"/>
      <c r="S28" s="75"/>
      <c r="T28" s="33"/>
      <c r="U28" s="33"/>
      <c r="V28" s="33">
        <f t="shared" si="3"/>
        <v>0</v>
      </c>
      <c r="W28" s="33">
        <f t="shared" si="4"/>
        <v>18</v>
      </c>
      <c r="X28" s="33">
        <f t="shared" si="5"/>
        <v>0</v>
      </c>
      <c r="Y28" s="34">
        <f t="shared" si="6"/>
        <v>0</v>
      </c>
      <c r="Z28" s="34">
        <f t="shared" si="7"/>
        <v>81627.412499999991</v>
      </c>
      <c r="AA28" s="34">
        <f t="shared" si="8"/>
        <v>0</v>
      </c>
      <c r="AB28" s="34">
        <f t="shared" si="9"/>
        <v>0</v>
      </c>
      <c r="AC28" s="34">
        <f t="shared" si="10"/>
        <v>0</v>
      </c>
      <c r="AD28" s="34">
        <f t="shared" si="11"/>
        <v>0</v>
      </c>
      <c r="AE28" s="34">
        <f t="shared" si="12"/>
        <v>81627.412499999991</v>
      </c>
      <c r="AF28" s="34">
        <f t="shared" si="13"/>
        <v>81627.412499999991</v>
      </c>
      <c r="AG28" s="34">
        <f t="shared" si="14"/>
        <v>16325.482499999998</v>
      </c>
      <c r="AH28" s="34">
        <f t="shared" ref="AH28:AH60" si="34">((N28*20%)/16)*(S28+T28+U28)</f>
        <v>0</v>
      </c>
      <c r="AI28" s="34">
        <f t="shared" si="15"/>
        <v>179580.3075</v>
      </c>
      <c r="AJ28" s="81"/>
      <c r="AK28" s="36">
        <f t="shared" si="16"/>
        <v>0</v>
      </c>
      <c r="AL28" s="82"/>
      <c r="AM28" s="36">
        <f t="shared" si="17"/>
        <v>0</v>
      </c>
      <c r="AN28" s="37"/>
      <c r="AO28" s="36">
        <f t="shared" si="32"/>
        <v>0</v>
      </c>
      <c r="AP28" s="82"/>
      <c r="AQ28" s="36">
        <f t="shared" si="19"/>
        <v>0</v>
      </c>
      <c r="AR28" s="36">
        <v>18</v>
      </c>
      <c r="AS28" s="36">
        <f t="shared" si="20"/>
        <v>7963.6500000000005</v>
      </c>
      <c r="AT28" s="36">
        <f t="shared" si="21"/>
        <v>18</v>
      </c>
      <c r="AU28" s="98">
        <f t="shared" si="22"/>
        <v>7963.6500000000005</v>
      </c>
      <c r="AV28" s="37">
        <f t="shared" si="23"/>
        <v>18</v>
      </c>
      <c r="AW28" s="36">
        <f t="shared" si="24"/>
        <v>7963.6500000000005</v>
      </c>
      <c r="AX28" s="83" t="s">
        <v>114</v>
      </c>
      <c r="AY28" s="83"/>
      <c r="AZ28" s="83" t="s">
        <v>115</v>
      </c>
      <c r="BA28" s="83"/>
      <c r="BB28" s="98">
        <f t="shared" si="33"/>
        <v>10618.199999999999</v>
      </c>
      <c r="BC28" s="69"/>
      <c r="BD28" s="69"/>
      <c r="BE28" s="82"/>
      <c r="BF28" s="99">
        <f t="shared" si="1"/>
        <v>0</v>
      </c>
      <c r="BG28" s="40">
        <f t="shared" si="25"/>
        <v>18</v>
      </c>
      <c r="BH28" s="99">
        <f t="shared" si="26"/>
        <v>48976.447499999995</v>
      </c>
      <c r="BI28" s="41"/>
      <c r="BJ28" s="99"/>
      <c r="BK28" s="99"/>
      <c r="BL28" s="99"/>
      <c r="BM28" s="230"/>
      <c r="BN28" s="230">
        <v>3</v>
      </c>
      <c r="BO28" s="99">
        <f t="shared" si="28"/>
        <v>1327.2750000000001</v>
      </c>
      <c r="BP28" s="34">
        <f t="shared" si="29"/>
        <v>68885.57249999998</v>
      </c>
      <c r="BQ28" s="34"/>
      <c r="BR28" s="34"/>
      <c r="BS28" s="34"/>
      <c r="BT28" s="34">
        <f t="shared" si="30"/>
        <v>248465.87999999998</v>
      </c>
      <c r="BU28" s="42">
        <f t="shared" si="31"/>
        <v>2981590.5599999996</v>
      </c>
      <c r="BW28" s="84"/>
    </row>
    <row r="29" spans="1:81" s="207" customFormat="1" ht="15" customHeight="1">
      <c r="A29" s="66">
        <v>4</v>
      </c>
      <c r="B29" s="27" t="s">
        <v>351</v>
      </c>
      <c r="C29" s="77" t="s">
        <v>110</v>
      </c>
      <c r="D29" s="28" t="s">
        <v>97</v>
      </c>
      <c r="E29" s="77" t="s">
        <v>111</v>
      </c>
      <c r="F29" s="31"/>
      <c r="G29" s="78"/>
      <c r="H29" s="78"/>
      <c r="I29" s="77" t="s">
        <v>110</v>
      </c>
      <c r="J29" s="31" t="s">
        <v>112</v>
      </c>
      <c r="K29" s="31" t="s">
        <v>113</v>
      </c>
      <c r="L29" s="30">
        <v>0</v>
      </c>
      <c r="M29" s="31">
        <v>4.0999999999999996</v>
      </c>
      <c r="N29" s="32">
        <v>17697</v>
      </c>
      <c r="O29" s="32">
        <f t="shared" ref="O29" si="35">N29*M29</f>
        <v>72557.7</v>
      </c>
      <c r="P29" s="32"/>
      <c r="Q29" s="31"/>
      <c r="R29" s="31">
        <v>9</v>
      </c>
      <c r="S29" s="75"/>
      <c r="T29" s="33"/>
      <c r="U29" s="33"/>
      <c r="V29" s="33">
        <f t="shared" ref="V29" si="36">P29+S29</f>
        <v>0</v>
      </c>
      <c r="W29" s="33">
        <f t="shared" ref="W29" si="37">Q29+T29</f>
        <v>0</v>
      </c>
      <c r="X29" s="33">
        <f t="shared" ref="X29" si="38">R29+U29</f>
        <v>9</v>
      </c>
      <c r="Y29" s="34">
        <f t="shared" ref="Y29" si="39">(O29/16)*P29</f>
        <v>0</v>
      </c>
      <c r="Z29" s="34">
        <f t="shared" ref="Z29" si="40">(O29/16)*Q29</f>
        <v>0</v>
      </c>
      <c r="AA29" s="34">
        <f t="shared" ref="AA29" si="41">(O29/16)*R29</f>
        <v>40813.706249999996</v>
      </c>
      <c r="AB29" s="34">
        <f t="shared" ref="AB29" si="42">(O29/16)*S29</f>
        <v>0</v>
      </c>
      <c r="AC29" s="34">
        <f t="shared" ref="AC29" si="43">(O29/16)*T29</f>
        <v>0</v>
      </c>
      <c r="AD29" s="34">
        <f t="shared" ref="AD29" si="44">(O29/16)*U29</f>
        <v>0</v>
      </c>
      <c r="AE29" s="34">
        <f t="shared" ref="AE29" si="45">Y29+Z29+AA29+AB29+AC29+AD29</f>
        <v>40813.706249999996</v>
      </c>
      <c r="AF29" s="34">
        <f t="shared" ref="AF29" si="46">AE29</f>
        <v>40813.706249999996</v>
      </c>
      <c r="AG29" s="34">
        <f t="shared" ref="AG29" si="47">(AE29+AF29)*10%</f>
        <v>8162.7412499999991</v>
      </c>
      <c r="AH29" s="34">
        <f t="shared" ref="AH29" si="48">((N29*20%)/16)*(S29+T29+U29)</f>
        <v>0</v>
      </c>
      <c r="AI29" s="34">
        <f t="shared" ref="AI29" si="49">AE29+AF29+AG29</f>
        <v>89790.153749999998</v>
      </c>
      <c r="AJ29" s="81"/>
      <c r="AK29" s="36">
        <f t="shared" ref="AK29" si="50">((17697*40%)/16)*AJ29</f>
        <v>0</v>
      </c>
      <c r="AL29" s="82"/>
      <c r="AM29" s="36">
        <f t="shared" ref="AM29" si="51">((17697*50%)/16)*AL29</f>
        <v>0</v>
      </c>
      <c r="AN29" s="37"/>
      <c r="AO29" s="36">
        <f t="shared" ref="AO29" si="52">AK29+AM29</f>
        <v>0</v>
      </c>
      <c r="AP29" s="82"/>
      <c r="AQ29" s="36">
        <f t="shared" ref="AQ29" si="53">((17697*50%)/16)*AP29</f>
        <v>0</v>
      </c>
      <c r="AR29" s="36">
        <v>9</v>
      </c>
      <c r="AS29" s="36">
        <f t="shared" ref="AS29" si="54">((17697*40%)/16)*AR29</f>
        <v>3981.8250000000003</v>
      </c>
      <c r="AT29" s="36">
        <f t="shared" ref="AT29" si="55">AP29+AR29</f>
        <v>9</v>
      </c>
      <c r="AU29" s="98">
        <f t="shared" si="22"/>
        <v>3981.8250000000003</v>
      </c>
      <c r="AV29" s="37">
        <f t="shared" ref="AV29" si="56">AN29+AT29</f>
        <v>9</v>
      </c>
      <c r="AW29" s="36">
        <f t="shared" si="24"/>
        <v>3981.8250000000003</v>
      </c>
      <c r="AX29" s="83"/>
      <c r="AY29" s="83"/>
      <c r="AZ29" s="83"/>
      <c r="BA29" s="83"/>
      <c r="BB29" s="98">
        <f t="shared" ref="BB29" si="57">((17697*50%)*AY29)+((17697*60%)*AZ29)+((17697*60%)*BA29)</f>
        <v>0</v>
      </c>
      <c r="BC29" s="69"/>
      <c r="BD29" s="69"/>
      <c r="BE29" s="82"/>
      <c r="BF29" s="99">
        <f t="shared" ref="BF29" si="58">((17697*20%)*BC29)+((17697*25%)*BD29)+((17697*30%)*BE29)</f>
        <v>0</v>
      </c>
      <c r="BG29" s="40">
        <f t="shared" ref="BG29" si="59">(V29+W29+X29)</f>
        <v>9</v>
      </c>
      <c r="BH29" s="99">
        <f t="shared" ref="BH29" si="60">(AE29+AF29)*30%</f>
        <v>24488.223749999997</v>
      </c>
      <c r="BI29" s="41"/>
      <c r="BJ29" s="99"/>
      <c r="BK29" s="99"/>
      <c r="BL29" s="99"/>
      <c r="BM29" s="230"/>
      <c r="BN29" s="230"/>
      <c r="BO29" s="99">
        <f t="shared" ref="BO29" si="61">((17697*40%)/16)*BN29</f>
        <v>0</v>
      </c>
      <c r="BP29" s="34">
        <f t="shared" si="29"/>
        <v>28470.048749999998</v>
      </c>
      <c r="BQ29" s="34"/>
      <c r="BR29" s="34"/>
      <c r="BS29" s="34"/>
      <c r="BT29" s="34">
        <f t="shared" si="30"/>
        <v>118260.2025</v>
      </c>
      <c r="BU29" s="42">
        <f t="shared" ref="BU29" si="62">BT29*12</f>
        <v>1419122.43</v>
      </c>
      <c r="BV29" s="2"/>
      <c r="BW29" s="210"/>
    </row>
    <row r="30" spans="1:81" s="2" customFormat="1" ht="15" customHeight="1">
      <c r="A30" s="66">
        <v>5</v>
      </c>
      <c r="B30" s="27" t="s">
        <v>352</v>
      </c>
      <c r="C30" s="77" t="s">
        <v>116</v>
      </c>
      <c r="D30" s="28" t="s">
        <v>97</v>
      </c>
      <c r="E30" s="77" t="s">
        <v>117</v>
      </c>
      <c r="F30" s="31">
        <v>5</v>
      </c>
      <c r="G30" s="78">
        <v>45162</v>
      </c>
      <c r="H30" s="78">
        <v>46989</v>
      </c>
      <c r="I30" s="77" t="s">
        <v>116</v>
      </c>
      <c r="J30" s="31" t="s">
        <v>118</v>
      </c>
      <c r="K30" s="31" t="s">
        <v>119</v>
      </c>
      <c r="L30" s="30" t="s">
        <v>120</v>
      </c>
      <c r="M30" s="31">
        <v>4.66</v>
      </c>
      <c r="N30" s="32">
        <v>17697</v>
      </c>
      <c r="O30" s="32">
        <f t="shared" si="2"/>
        <v>82468.02</v>
      </c>
      <c r="P30" s="32">
        <v>6</v>
      </c>
      <c r="Q30" s="31"/>
      <c r="R30" s="31"/>
      <c r="S30" s="75"/>
      <c r="T30" s="33"/>
      <c r="U30" s="33"/>
      <c r="V30" s="33">
        <f t="shared" si="3"/>
        <v>6</v>
      </c>
      <c r="W30" s="33">
        <f t="shared" si="4"/>
        <v>0</v>
      </c>
      <c r="X30" s="33">
        <f t="shared" si="5"/>
        <v>0</v>
      </c>
      <c r="Y30" s="34">
        <f t="shared" si="6"/>
        <v>30925.5075</v>
      </c>
      <c r="Z30" s="34">
        <f t="shared" si="7"/>
        <v>0</v>
      </c>
      <c r="AA30" s="34">
        <f t="shared" si="8"/>
        <v>0</v>
      </c>
      <c r="AB30" s="34">
        <f t="shared" si="9"/>
        <v>0</v>
      </c>
      <c r="AC30" s="34">
        <f t="shared" si="10"/>
        <v>0</v>
      </c>
      <c r="AD30" s="34">
        <f t="shared" si="11"/>
        <v>0</v>
      </c>
      <c r="AE30" s="34">
        <f t="shared" si="12"/>
        <v>30925.5075</v>
      </c>
      <c r="AF30" s="34">
        <f t="shared" si="13"/>
        <v>30925.5075</v>
      </c>
      <c r="AG30" s="34">
        <f t="shared" si="14"/>
        <v>6185.1015000000007</v>
      </c>
      <c r="AH30" s="34">
        <f t="shared" si="34"/>
        <v>0</v>
      </c>
      <c r="AI30" s="34">
        <f t="shared" si="15"/>
        <v>68036.116500000004</v>
      </c>
      <c r="AJ30" s="81"/>
      <c r="AK30" s="36">
        <f t="shared" si="16"/>
        <v>0</v>
      </c>
      <c r="AL30" s="82"/>
      <c r="AM30" s="36">
        <f t="shared" si="17"/>
        <v>0</v>
      </c>
      <c r="AN30" s="37"/>
      <c r="AO30" s="36">
        <f t="shared" si="32"/>
        <v>0</v>
      </c>
      <c r="AP30" s="82"/>
      <c r="AQ30" s="36">
        <f t="shared" si="19"/>
        <v>0</v>
      </c>
      <c r="AR30" s="35"/>
      <c r="AS30" s="36">
        <f t="shared" si="20"/>
        <v>0</v>
      </c>
      <c r="AT30" s="36">
        <f t="shared" si="21"/>
        <v>0</v>
      </c>
      <c r="AU30" s="98">
        <f t="shared" si="22"/>
        <v>0</v>
      </c>
      <c r="AV30" s="37">
        <f t="shared" si="23"/>
        <v>0</v>
      </c>
      <c r="AW30" s="36">
        <f t="shared" si="24"/>
        <v>0</v>
      </c>
      <c r="AX30" s="83"/>
      <c r="AY30" s="83"/>
      <c r="AZ30" s="85"/>
      <c r="BA30" s="83"/>
      <c r="BB30" s="98">
        <f t="shared" si="33"/>
        <v>0</v>
      </c>
      <c r="BC30" s="69"/>
      <c r="BD30" s="69"/>
      <c r="BE30" s="82"/>
      <c r="BF30" s="99">
        <f t="shared" si="1"/>
        <v>0</v>
      </c>
      <c r="BG30" s="40">
        <f t="shared" si="25"/>
        <v>6</v>
      </c>
      <c r="BH30" s="99">
        <f t="shared" si="26"/>
        <v>18555.304499999998</v>
      </c>
      <c r="BI30" s="41">
        <f t="shared" si="27"/>
        <v>6</v>
      </c>
      <c r="BJ30" s="99">
        <f>(AE30+AF30)*0.3</f>
        <v>18555.304499999998</v>
      </c>
      <c r="BK30" s="99"/>
      <c r="BL30" s="99"/>
      <c r="BM30" s="230">
        <v>17697</v>
      </c>
      <c r="BN30" s="230">
        <v>5</v>
      </c>
      <c r="BO30" s="99">
        <f t="shared" si="28"/>
        <v>2212.125</v>
      </c>
      <c r="BP30" s="34">
        <f t="shared" si="29"/>
        <v>57019.733999999997</v>
      </c>
      <c r="BQ30" s="34"/>
      <c r="BR30" s="34"/>
      <c r="BS30" s="34"/>
      <c r="BT30" s="34">
        <f t="shared" si="30"/>
        <v>125055.8505</v>
      </c>
      <c r="BU30" s="42">
        <f t="shared" si="31"/>
        <v>1500670.206</v>
      </c>
      <c r="BX30" s="84"/>
    </row>
    <row r="31" spans="1:81" s="2" customFormat="1" ht="15" customHeight="1">
      <c r="A31" s="66">
        <v>6</v>
      </c>
      <c r="B31" s="27" t="s">
        <v>352</v>
      </c>
      <c r="C31" s="77" t="s">
        <v>121</v>
      </c>
      <c r="D31" s="28" t="s">
        <v>97</v>
      </c>
      <c r="E31" s="77" t="s">
        <v>122</v>
      </c>
      <c r="F31" s="31"/>
      <c r="G31" s="78"/>
      <c r="H31" s="78"/>
      <c r="I31" s="77" t="s">
        <v>121</v>
      </c>
      <c r="J31" s="31" t="s">
        <v>112</v>
      </c>
      <c r="K31" s="31" t="s">
        <v>113</v>
      </c>
      <c r="L31" s="30" t="s">
        <v>123</v>
      </c>
      <c r="M31" s="31">
        <v>4.2699999999999996</v>
      </c>
      <c r="N31" s="32">
        <v>17697</v>
      </c>
      <c r="O31" s="32">
        <f t="shared" si="2"/>
        <v>75566.189999999988</v>
      </c>
      <c r="P31" s="32"/>
      <c r="Q31" s="31">
        <v>10</v>
      </c>
      <c r="R31" s="31"/>
      <c r="S31" s="75"/>
      <c r="T31" s="33"/>
      <c r="U31" s="33"/>
      <c r="V31" s="33">
        <f t="shared" si="3"/>
        <v>0</v>
      </c>
      <c r="W31" s="33">
        <f t="shared" si="4"/>
        <v>10</v>
      </c>
      <c r="X31" s="33">
        <f t="shared" si="5"/>
        <v>0</v>
      </c>
      <c r="Y31" s="34">
        <f t="shared" si="6"/>
        <v>0</v>
      </c>
      <c r="Z31" s="34">
        <f t="shared" si="7"/>
        <v>47228.868749999994</v>
      </c>
      <c r="AA31" s="34">
        <f t="shared" si="8"/>
        <v>0</v>
      </c>
      <c r="AB31" s="34">
        <f t="shared" si="9"/>
        <v>0</v>
      </c>
      <c r="AC31" s="34">
        <f t="shared" si="10"/>
        <v>0</v>
      </c>
      <c r="AD31" s="34">
        <f t="shared" si="11"/>
        <v>0</v>
      </c>
      <c r="AE31" s="34">
        <f t="shared" si="12"/>
        <v>47228.868749999994</v>
      </c>
      <c r="AF31" s="34">
        <f t="shared" si="13"/>
        <v>47228.868749999994</v>
      </c>
      <c r="AG31" s="34">
        <f t="shared" si="14"/>
        <v>9445.7737499999985</v>
      </c>
      <c r="AH31" s="34">
        <f t="shared" si="34"/>
        <v>0</v>
      </c>
      <c r="AI31" s="34">
        <f t="shared" si="15"/>
        <v>103903.51124999998</v>
      </c>
      <c r="AJ31" s="81"/>
      <c r="AK31" s="36">
        <f t="shared" si="16"/>
        <v>0</v>
      </c>
      <c r="AL31" s="82"/>
      <c r="AM31" s="36">
        <f t="shared" si="17"/>
        <v>0</v>
      </c>
      <c r="AN31" s="37"/>
      <c r="AO31" s="36">
        <f t="shared" si="32"/>
        <v>0</v>
      </c>
      <c r="AP31" s="82"/>
      <c r="AQ31" s="36">
        <f t="shared" si="19"/>
        <v>0</v>
      </c>
      <c r="AR31" s="35"/>
      <c r="AS31" s="36">
        <f t="shared" si="20"/>
        <v>0</v>
      </c>
      <c r="AT31" s="36">
        <f t="shared" si="21"/>
        <v>0</v>
      </c>
      <c r="AU31" s="98">
        <f t="shared" si="22"/>
        <v>0</v>
      </c>
      <c r="AV31" s="37">
        <f t="shared" si="23"/>
        <v>0</v>
      </c>
      <c r="AW31" s="36">
        <f t="shared" si="24"/>
        <v>0</v>
      </c>
      <c r="AX31" s="83"/>
      <c r="AY31" s="83"/>
      <c r="AZ31" s="83"/>
      <c r="BA31" s="83"/>
      <c r="BB31" s="98">
        <f t="shared" si="33"/>
        <v>0</v>
      </c>
      <c r="BC31" s="69"/>
      <c r="BD31" s="69"/>
      <c r="BE31" s="82"/>
      <c r="BF31" s="99">
        <f t="shared" si="1"/>
        <v>0</v>
      </c>
      <c r="BG31" s="40">
        <f t="shared" si="25"/>
        <v>10</v>
      </c>
      <c r="BH31" s="99">
        <f t="shared" si="26"/>
        <v>28337.321249999997</v>
      </c>
      <c r="BI31" s="41"/>
      <c r="BJ31" s="99"/>
      <c r="BK31" s="99"/>
      <c r="BL31" s="99"/>
      <c r="BM31" s="230"/>
      <c r="BN31" s="230"/>
      <c r="BO31" s="99">
        <f t="shared" si="28"/>
        <v>0</v>
      </c>
      <c r="BP31" s="34">
        <f t="shared" si="29"/>
        <v>28337.321249999997</v>
      </c>
      <c r="BQ31" s="34"/>
      <c r="BR31" s="34"/>
      <c r="BS31" s="34"/>
      <c r="BT31" s="34">
        <f t="shared" si="30"/>
        <v>132240.83249999999</v>
      </c>
      <c r="BU31" s="42">
        <f t="shared" si="31"/>
        <v>1586889.9899999998</v>
      </c>
      <c r="BX31" s="84"/>
    </row>
    <row r="32" spans="1:81" s="2" customFormat="1" ht="15" customHeight="1">
      <c r="A32" s="66">
        <v>7</v>
      </c>
      <c r="B32" s="27" t="s">
        <v>349</v>
      </c>
      <c r="C32" s="27" t="s">
        <v>124</v>
      </c>
      <c r="D32" s="28" t="s">
        <v>97</v>
      </c>
      <c r="E32" s="77" t="s">
        <v>111</v>
      </c>
      <c r="F32" s="31">
        <v>46</v>
      </c>
      <c r="G32" s="78">
        <v>43446</v>
      </c>
      <c r="H32" s="78">
        <v>45638</v>
      </c>
      <c r="I32" s="27" t="s">
        <v>124</v>
      </c>
      <c r="J32" s="28" t="s">
        <v>104</v>
      </c>
      <c r="K32" s="31" t="s">
        <v>105</v>
      </c>
      <c r="L32" s="31">
        <v>18</v>
      </c>
      <c r="M32" s="31">
        <v>5.03</v>
      </c>
      <c r="N32" s="32">
        <v>17697</v>
      </c>
      <c r="O32" s="32">
        <f t="shared" si="2"/>
        <v>89015.91</v>
      </c>
      <c r="P32" s="32">
        <v>16</v>
      </c>
      <c r="Q32" s="31"/>
      <c r="R32" s="31"/>
      <c r="S32" s="75"/>
      <c r="T32" s="33"/>
      <c r="U32" s="33"/>
      <c r="V32" s="33">
        <f t="shared" si="3"/>
        <v>16</v>
      </c>
      <c r="W32" s="33">
        <f t="shared" si="4"/>
        <v>0</v>
      </c>
      <c r="X32" s="33">
        <f t="shared" si="5"/>
        <v>0</v>
      </c>
      <c r="Y32" s="34">
        <f t="shared" si="6"/>
        <v>89015.91</v>
      </c>
      <c r="Z32" s="34">
        <f t="shared" si="7"/>
        <v>0</v>
      </c>
      <c r="AA32" s="34">
        <f t="shared" si="8"/>
        <v>0</v>
      </c>
      <c r="AB32" s="34">
        <f t="shared" si="9"/>
        <v>0</v>
      </c>
      <c r="AC32" s="34">
        <f t="shared" si="10"/>
        <v>0</v>
      </c>
      <c r="AD32" s="34">
        <f t="shared" si="11"/>
        <v>0</v>
      </c>
      <c r="AE32" s="34">
        <f t="shared" si="12"/>
        <v>89015.91</v>
      </c>
      <c r="AF32" s="34">
        <f t="shared" si="13"/>
        <v>89015.91</v>
      </c>
      <c r="AG32" s="34">
        <f t="shared" si="14"/>
        <v>17803.182000000001</v>
      </c>
      <c r="AH32" s="34">
        <f t="shared" si="34"/>
        <v>0</v>
      </c>
      <c r="AI32" s="34">
        <f t="shared" si="15"/>
        <v>195835.00200000001</v>
      </c>
      <c r="AJ32" s="81">
        <v>16</v>
      </c>
      <c r="AK32" s="36">
        <f t="shared" si="16"/>
        <v>7078.8</v>
      </c>
      <c r="AL32" s="82"/>
      <c r="AM32" s="36">
        <f t="shared" si="17"/>
        <v>0</v>
      </c>
      <c r="AN32" s="37"/>
      <c r="AO32" s="36">
        <f t="shared" si="32"/>
        <v>7078.8</v>
      </c>
      <c r="AP32" s="82"/>
      <c r="AQ32" s="36">
        <f t="shared" si="19"/>
        <v>0</v>
      </c>
      <c r="AR32" s="36"/>
      <c r="AS32" s="36">
        <f t="shared" si="20"/>
        <v>0</v>
      </c>
      <c r="AT32" s="36">
        <f t="shared" si="21"/>
        <v>0</v>
      </c>
      <c r="AU32" s="98">
        <f t="shared" si="22"/>
        <v>0</v>
      </c>
      <c r="AV32" s="37">
        <v>16</v>
      </c>
      <c r="AW32" s="36">
        <f t="shared" si="24"/>
        <v>7078.8</v>
      </c>
      <c r="AX32" s="83" t="s">
        <v>125</v>
      </c>
      <c r="AY32" s="83" t="s">
        <v>115</v>
      </c>
      <c r="AZ32" s="83"/>
      <c r="BA32" s="83"/>
      <c r="BB32" s="98">
        <f t="shared" si="33"/>
        <v>8848.5</v>
      </c>
      <c r="BC32" s="69"/>
      <c r="BD32" s="69"/>
      <c r="BE32" s="82"/>
      <c r="BF32" s="99">
        <f t="shared" si="1"/>
        <v>0</v>
      </c>
      <c r="BG32" s="40">
        <f t="shared" si="25"/>
        <v>16</v>
      </c>
      <c r="BH32" s="99">
        <f t="shared" si="26"/>
        <v>53409.546000000002</v>
      </c>
      <c r="BI32" s="41">
        <f t="shared" si="27"/>
        <v>16</v>
      </c>
      <c r="BJ32" s="99">
        <f>(AE32+AF32)*0.35</f>
        <v>62311.136999999995</v>
      </c>
      <c r="BK32" s="99"/>
      <c r="BL32" s="99"/>
      <c r="BM32" s="230"/>
      <c r="BN32" s="230"/>
      <c r="BO32" s="99">
        <f t="shared" si="28"/>
        <v>0</v>
      </c>
      <c r="BP32" s="34">
        <f t="shared" si="29"/>
        <v>131647.98300000001</v>
      </c>
      <c r="BQ32" s="34"/>
      <c r="BR32" s="34"/>
      <c r="BS32" s="34"/>
      <c r="BT32" s="34">
        <f t="shared" si="30"/>
        <v>327482.98499999999</v>
      </c>
      <c r="BU32" s="42">
        <f t="shared" si="31"/>
        <v>3929795.82</v>
      </c>
    </row>
    <row r="33" spans="1:75" s="2" customFormat="1" ht="15" customHeight="1">
      <c r="A33" s="66">
        <v>8</v>
      </c>
      <c r="B33" s="27" t="s">
        <v>353</v>
      </c>
      <c r="C33" s="77" t="s">
        <v>126</v>
      </c>
      <c r="D33" s="31" t="s">
        <v>102</v>
      </c>
      <c r="E33" s="77" t="s">
        <v>127</v>
      </c>
      <c r="F33" s="31"/>
      <c r="G33" s="78"/>
      <c r="H33" s="78"/>
      <c r="I33" s="77" t="s">
        <v>126</v>
      </c>
      <c r="J33" s="31" t="s">
        <v>112</v>
      </c>
      <c r="K33" s="31" t="s">
        <v>113</v>
      </c>
      <c r="L33" s="30" t="s">
        <v>128</v>
      </c>
      <c r="M33" s="31">
        <v>4.2300000000000004</v>
      </c>
      <c r="N33" s="32">
        <v>17697</v>
      </c>
      <c r="O33" s="32">
        <f t="shared" si="2"/>
        <v>74858.310000000012</v>
      </c>
      <c r="P33" s="32"/>
      <c r="Q33" s="31"/>
      <c r="R33" s="31"/>
      <c r="S33" s="75"/>
      <c r="T33" s="33">
        <v>2</v>
      </c>
      <c r="U33" s="33"/>
      <c r="V33" s="33">
        <f t="shared" si="3"/>
        <v>0</v>
      </c>
      <c r="W33" s="33">
        <f t="shared" si="4"/>
        <v>2</v>
      </c>
      <c r="X33" s="33">
        <f t="shared" si="5"/>
        <v>0</v>
      </c>
      <c r="Y33" s="34">
        <f t="shared" si="6"/>
        <v>0</v>
      </c>
      <c r="Z33" s="34">
        <f t="shared" si="7"/>
        <v>0</v>
      </c>
      <c r="AA33" s="34">
        <f t="shared" si="8"/>
        <v>0</v>
      </c>
      <c r="AB33" s="34">
        <f t="shared" si="9"/>
        <v>0</v>
      </c>
      <c r="AC33" s="34">
        <f t="shared" si="10"/>
        <v>9357.2887500000015</v>
      </c>
      <c r="AD33" s="34">
        <f t="shared" si="11"/>
        <v>0</v>
      </c>
      <c r="AE33" s="34">
        <f t="shared" si="12"/>
        <v>9357.2887500000015</v>
      </c>
      <c r="AF33" s="34">
        <f t="shared" si="13"/>
        <v>9357.2887500000015</v>
      </c>
      <c r="AG33" s="34">
        <f t="shared" si="14"/>
        <v>1871.4577500000005</v>
      </c>
      <c r="AH33" s="34">
        <f t="shared" si="34"/>
        <v>442.42500000000001</v>
      </c>
      <c r="AI33" s="34">
        <f>AE33+AF33+AG33+AH33</f>
        <v>21028.460250000004</v>
      </c>
      <c r="AJ33" s="81"/>
      <c r="AK33" s="36">
        <f t="shared" si="16"/>
        <v>0</v>
      </c>
      <c r="AL33" s="82"/>
      <c r="AM33" s="36">
        <f t="shared" si="17"/>
        <v>0</v>
      </c>
      <c r="AN33" s="37"/>
      <c r="AO33" s="36">
        <f t="shared" si="32"/>
        <v>0</v>
      </c>
      <c r="AP33" s="82"/>
      <c r="AQ33" s="36">
        <f t="shared" si="19"/>
        <v>0</v>
      </c>
      <c r="AR33" s="36"/>
      <c r="AS33" s="36">
        <f t="shared" si="20"/>
        <v>0</v>
      </c>
      <c r="AT33" s="36">
        <f t="shared" si="21"/>
        <v>0</v>
      </c>
      <c r="AU33" s="98">
        <f t="shared" si="22"/>
        <v>0</v>
      </c>
      <c r="AV33" s="37">
        <f t="shared" si="23"/>
        <v>0</v>
      </c>
      <c r="AW33" s="36">
        <f t="shared" si="24"/>
        <v>0</v>
      </c>
      <c r="AX33" s="83"/>
      <c r="AY33" s="83"/>
      <c r="AZ33" s="83"/>
      <c r="BA33" s="83"/>
      <c r="BB33" s="98">
        <f t="shared" si="33"/>
        <v>0</v>
      </c>
      <c r="BC33" s="69"/>
      <c r="BD33" s="69"/>
      <c r="BE33" s="82"/>
      <c r="BF33" s="99">
        <f t="shared" si="1"/>
        <v>0</v>
      </c>
      <c r="BG33" s="40">
        <f t="shared" si="25"/>
        <v>2</v>
      </c>
      <c r="BH33" s="99">
        <f t="shared" si="26"/>
        <v>5614.3732500000006</v>
      </c>
      <c r="BI33" s="41"/>
      <c r="BJ33" s="99"/>
      <c r="BK33" s="99"/>
      <c r="BL33" s="99"/>
      <c r="BM33" s="230"/>
      <c r="BN33" s="230"/>
      <c r="BO33" s="99">
        <f t="shared" si="28"/>
        <v>0</v>
      </c>
      <c r="BP33" s="34">
        <f t="shared" si="29"/>
        <v>5614.3732500000006</v>
      </c>
      <c r="BQ33" s="34"/>
      <c r="BR33" s="34"/>
      <c r="BS33" s="34"/>
      <c r="BT33" s="34">
        <f t="shared" si="30"/>
        <v>26642.833500000004</v>
      </c>
      <c r="BU33" s="42">
        <f t="shared" si="31"/>
        <v>319714.00200000004</v>
      </c>
    </row>
    <row r="34" spans="1:75" s="2" customFormat="1" ht="15" customHeight="1">
      <c r="A34" s="66">
        <v>9</v>
      </c>
      <c r="B34" s="27" t="s">
        <v>354</v>
      </c>
      <c r="C34" s="77" t="s">
        <v>129</v>
      </c>
      <c r="D34" s="31" t="s">
        <v>102</v>
      </c>
      <c r="E34" s="77" t="s">
        <v>111</v>
      </c>
      <c r="F34" s="31"/>
      <c r="G34" s="78">
        <v>45537</v>
      </c>
      <c r="H34" s="78">
        <v>47363</v>
      </c>
      <c r="I34" s="77" t="s">
        <v>129</v>
      </c>
      <c r="J34" s="31"/>
      <c r="K34" s="31" t="s">
        <v>113</v>
      </c>
      <c r="L34" s="30" t="s">
        <v>128</v>
      </c>
      <c r="M34" s="31">
        <v>4.2300000000000004</v>
      </c>
      <c r="N34" s="32">
        <v>17697</v>
      </c>
      <c r="O34" s="32">
        <f t="shared" si="2"/>
        <v>74858.310000000012</v>
      </c>
      <c r="P34" s="28"/>
      <c r="Q34" s="28">
        <v>15</v>
      </c>
      <c r="R34" s="28"/>
      <c r="S34" s="75"/>
      <c r="T34" s="33"/>
      <c r="U34" s="33"/>
      <c r="V34" s="33">
        <f t="shared" si="3"/>
        <v>0</v>
      </c>
      <c r="W34" s="33">
        <f t="shared" si="4"/>
        <v>15</v>
      </c>
      <c r="X34" s="33">
        <f t="shared" si="5"/>
        <v>0</v>
      </c>
      <c r="Y34" s="34">
        <f t="shared" si="6"/>
        <v>0</v>
      </c>
      <c r="Z34" s="34">
        <f t="shared" si="7"/>
        <v>70179.665625000009</v>
      </c>
      <c r="AA34" s="34">
        <f t="shared" si="8"/>
        <v>0</v>
      </c>
      <c r="AB34" s="34">
        <f t="shared" si="9"/>
        <v>0</v>
      </c>
      <c r="AC34" s="34">
        <f t="shared" si="10"/>
        <v>0</v>
      </c>
      <c r="AD34" s="34">
        <f t="shared" si="11"/>
        <v>0</v>
      </c>
      <c r="AE34" s="34">
        <f t="shared" si="12"/>
        <v>70179.665625000009</v>
      </c>
      <c r="AF34" s="34">
        <f t="shared" si="13"/>
        <v>70179.665625000009</v>
      </c>
      <c r="AG34" s="34">
        <f t="shared" si="14"/>
        <v>14035.933125000003</v>
      </c>
      <c r="AH34" s="34">
        <f t="shared" si="34"/>
        <v>0</v>
      </c>
      <c r="AI34" s="34">
        <f t="shared" si="15"/>
        <v>154395.26437500003</v>
      </c>
      <c r="AJ34" s="79">
        <v>0</v>
      </c>
      <c r="AK34" s="36">
        <f t="shared" si="16"/>
        <v>0</v>
      </c>
      <c r="AL34" s="41"/>
      <c r="AM34" s="36">
        <f t="shared" si="17"/>
        <v>0</v>
      </c>
      <c r="AN34" s="37">
        <f t="shared" si="18"/>
        <v>0</v>
      </c>
      <c r="AO34" s="36">
        <f t="shared" si="32"/>
        <v>0</v>
      </c>
      <c r="AP34" s="41"/>
      <c r="AQ34" s="36">
        <f t="shared" si="19"/>
        <v>0</v>
      </c>
      <c r="AR34" s="36">
        <v>15</v>
      </c>
      <c r="AS34" s="36">
        <f t="shared" si="20"/>
        <v>6636.375</v>
      </c>
      <c r="AT34" s="36">
        <f t="shared" si="21"/>
        <v>15</v>
      </c>
      <c r="AU34" s="98">
        <f t="shared" si="22"/>
        <v>6636.375</v>
      </c>
      <c r="AV34" s="37">
        <f t="shared" si="23"/>
        <v>15</v>
      </c>
      <c r="AW34" s="36">
        <f t="shared" si="24"/>
        <v>6636.375</v>
      </c>
      <c r="AX34" s="80" t="s">
        <v>130</v>
      </c>
      <c r="AY34" s="80"/>
      <c r="AZ34" s="83" t="s">
        <v>115</v>
      </c>
      <c r="BA34" s="80"/>
      <c r="BB34" s="98">
        <f t="shared" si="33"/>
        <v>10618.199999999999</v>
      </c>
      <c r="BC34" s="40">
        <v>1</v>
      </c>
      <c r="BD34" s="40"/>
      <c r="BE34" s="41"/>
      <c r="BF34" s="99"/>
      <c r="BG34" s="40">
        <f t="shared" si="25"/>
        <v>15</v>
      </c>
      <c r="BH34" s="99">
        <f t="shared" si="26"/>
        <v>42107.799375000002</v>
      </c>
      <c r="BI34" s="41"/>
      <c r="BJ34" s="99"/>
      <c r="BK34" s="99"/>
      <c r="BL34" s="99"/>
      <c r="BM34" s="230"/>
      <c r="BN34" s="230">
        <v>5</v>
      </c>
      <c r="BO34" s="99">
        <f t="shared" si="28"/>
        <v>2212.125</v>
      </c>
      <c r="BP34" s="34">
        <f t="shared" si="29"/>
        <v>61574.499374999999</v>
      </c>
      <c r="BQ34" s="34"/>
      <c r="BR34" s="34"/>
      <c r="BS34" s="34"/>
      <c r="BT34" s="34">
        <f t="shared" si="30"/>
        <v>215969.76375000004</v>
      </c>
      <c r="BU34" s="42">
        <f t="shared" si="31"/>
        <v>2591637.1650000005</v>
      </c>
    </row>
    <row r="35" spans="1:75" s="2" customFormat="1" ht="15" customHeight="1">
      <c r="A35" s="66">
        <v>10</v>
      </c>
      <c r="B35" s="27" t="s">
        <v>355</v>
      </c>
      <c r="C35" s="27" t="s">
        <v>131</v>
      </c>
      <c r="D35" s="28" t="s">
        <v>102</v>
      </c>
      <c r="E35" s="27" t="s">
        <v>111</v>
      </c>
      <c r="F35" s="28"/>
      <c r="G35" s="78">
        <v>45537</v>
      </c>
      <c r="H35" s="78">
        <v>47363</v>
      </c>
      <c r="I35" s="27" t="s">
        <v>131</v>
      </c>
      <c r="J35" s="28"/>
      <c r="K35" s="31" t="s">
        <v>113</v>
      </c>
      <c r="L35" s="30" t="s">
        <v>128</v>
      </c>
      <c r="M35" s="31">
        <v>4.2300000000000004</v>
      </c>
      <c r="N35" s="32">
        <v>17697</v>
      </c>
      <c r="O35" s="32">
        <f t="shared" si="2"/>
        <v>74858.310000000012</v>
      </c>
      <c r="P35" s="28">
        <v>2</v>
      </c>
      <c r="Q35" s="28">
        <v>3</v>
      </c>
      <c r="R35" s="28"/>
      <c r="S35" s="75"/>
      <c r="T35" s="33">
        <v>1</v>
      </c>
      <c r="U35" s="33"/>
      <c r="V35" s="33">
        <f t="shared" si="3"/>
        <v>2</v>
      </c>
      <c r="W35" s="33">
        <f t="shared" si="4"/>
        <v>4</v>
      </c>
      <c r="X35" s="33">
        <f t="shared" si="5"/>
        <v>0</v>
      </c>
      <c r="Y35" s="34">
        <f t="shared" si="6"/>
        <v>9357.2887500000015</v>
      </c>
      <c r="Z35" s="34">
        <f t="shared" si="7"/>
        <v>14035.933125000003</v>
      </c>
      <c r="AA35" s="34">
        <f t="shared" si="8"/>
        <v>0</v>
      </c>
      <c r="AB35" s="34">
        <f t="shared" si="9"/>
        <v>0</v>
      </c>
      <c r="AC35" s="34">
        <f t="shared" si="10"/>
        <v>4678.6443750000008</v>
      </c>
      <c r="AD35" s="34">
        <f t="shared" si="11"/>
        <v>0</v>
      </c>
      <c r="AE35" s="34">
        <f t="shared" si="12"/>
        <v>28071.866250000003</v>
      </c>
      <c r="AF35" s="34">
        <f t="shared" si="13"/>
        <v>28071.866250000003</v>
      </c>
      <c r="AG35" s="34">
        <f t="shared" si="14"/>
        <v>5614.3732500000006</v>
      </c>
      <c r="AH35" s="34">
        <f t="shared" si="34"/>
        <v>221.21250000000001</v>
      </c>
      <c r="AI35" s="34">
        <f>AE35+AF35+AG35+AH35</f>
        <v>61979.318250000004</v>
      </c>
      <c r="AJ35" s="79">
        <v>0</v>
      </c>
      <c r="AK35" s="36">
        <f t="shared" si="16"/>
        <v>0</v>
      </c>
      <c r="AL35" s="41"/>
      <c r="AM35" s="36">
        <f t="shared" si="17"/>
        <v>0</v>
      </c>
      <c r="AN35" s="37">
        <f t="shared" si="18"/>
        <v>0</v>
      </c>
      <c r="AO35" s="36">
        <f t="shared" si="32"/>
        <v>0</v>
      </c>
      <c r="AP35" s="41"/>
      <c r="AQ35" s="36">
        <f t="shared" si="19"/>
        <v>0</v>
      </c>
      <c r="AR35" s="37"/>
      <c r="AS35" s="36">
        <f t="shared" si="20"/>
        <v>0</v>
      </c>
      <c r="AT35" s="36">
        <f t="shared" si="21"/>
        <v>0</v>
      </c>
      <c r="AU35" s="98">
        <f t="shared" si="22"/>
        <v>0</v>
      </c>
      <c r="AV35" s="37">
        <f t="shared" si="23"/>
        <v>0</v>
      </c>
      <c r="AW35" s="36">
        <f t="shared" si="24"/>
        <v>0</v>
      </c>
      <c r="AX35" s="80"/>
      <c r="AY35" s="80"/>
      <c r="AZ35" s="80"/>
      <c r="BA35" s="80"/>
      <c r="BB35" s="98">
        <f t="shared" si="33"/>
        <v>0</v>
      </c>
      <c r="BC35" s="40">
        <v>1</v>
      </c>
      <c r="BD35" s="40"/>
      <c r="BE35" s="41">
        <f>R35*20%</f>
        <v>0</v>
      </c>
      <c r="BF35" s="99">
        <f>((17697*20%)*BC35)+((17697*25%)*BD35)+((17697*30%)*BE35)</f>
        <v>3539.4</v>
      </c>
      <c r="BG35" s="40">
        <f t="shared" si="25"/>
        <v>6</v>
      </c>
      <c r="BH35" s="99">
        <f t="shared" si="26"/>
        <v>16843.119750000002</v>
      </c>
      <c r="BI35" s="41"/>
      <c r="BJ35" s="99"/>
      <c r="BK35" s="99"/>
      <c r="BL35" s="99"/>
      <c r="BM35" s="230"/>
      <c r="BN35" s="230">
        <v>1</v>
      </c>
      <c r="BO35" s="99">
        <f t="shared" si="28"/>
        <v>442.42500000000001</v>
      </c>
      <c r="BP35" s="34">
        <f t="shared" si="29"/>
        <v>20824.944750000002</v>
      </c>
      <c r="BQ35" s="34"/>
      <c r="BR35" s="34"/>
      <c r="BS35" s="34"/>
      <c r="BT35" s="34">
        <f t="shared" si="30"/>
        <v>82804.263000000006</v>
      </c>
      <c r="BU35" s="42">
        <f t="shared" si="31"/>
        <v>993651.15600000008</v>
      </c>
    </row>
    <row r="36" spans="1:75" s="2" customFormat="1" ht="15" customHeight="1">
      <c r="A36" s="66">
        <v>11</v>
      </c>
      <c r="B36" s="27" t="s">
        <v>349</v>
      </c>
      <c r="C36" s="27" t="s">
        <v>132</v>
      </c>
      <c r="D36" s="28" t="s">
        <v>133</v>
      </c>
      <c r="E36" s="27" t="s">
        <v>134</v>
      </c>
      <c r="F36" s="28"/>
      <c r="G36" s="29">
        <v>44540</v>
      </c>
      <c r="H36" s="29">
        <v>46366</v>
      </c>
      <c r="I36" s="27" t="s">
        <v>132</v>
      </c>
      <c r="J36" s="28" t="s">
        <v>118</v>
      </c>
      <c r="K36" s="28" t="s">
        <v>135</v>
      </c>
      <c r="L36" s="30" t="s">
        <v>136</v>
      </c>
      <c r="M36" s="31">
        <v>4.03</v>
      </c>
      <c r="N36" s="32">
        <v>17697</v>
      </c>
      <c r="O36" s="32">
        <f t="shared" si="2"/>
        <v>71318.91</v>
      </c>
      <c r="P36" s="28">
        <v>17</v>
      </c>
      <c r="Q36" s="28"/>
      <c r="R36" s="28"/>
      <c r="S36" s="75"/>
      <c r="T36" s="33"/>
      <c r="U36" s="33"/>
      <c r="V36" s="33">
        <f t="shared" si="3"/>
        <v>17</v>
      </c>
      <c r="W36" s="33">
        <f t="shared" si="4"/>
        <v>0</v>
      </c>
      <c r="X36" s="33">
        <f t="shared" si="5"/>
        <v>0</v>
      </c>
      <c r="Y36" s="34">
        <f t="shared" si="6"/>
        <v>75776.341874999998</v>
      </c>
      <c r="Z36" s="34">
        <f t="shared" si="7"/>
        <v>0</v>
      </c>
      <c r="AA36" s="34">
        <f t="shared" si="8"/>
        <v>0</v>
      </c>
      <c r="AB36" s="34">
        <f t="shared" si="9"/>
        <v>0</v>
      </c>
      <c r="AC36" s="34">
        <f t="shared" si="10"/>
        <v>0</v>
      </c>
      <c r="AD36" s="34">
        <f t="shared" si="11"/>
        <v>0</v>
      </c>
      <c r="AE36" s="34">
        <f t="shared" si="12"/>
        <v>75776.341874999998</v>
      </c>
      <c r="AF36" s="34">
        <f t="shared" si="13"/>
        <v>75776.341874999998</v>
      </c>
      <c r="AG36" s="34">
        <f t="shared" si="14"/>
        <v>15155.268375</v>
      </c>
      <c r="AH36" s="34">
        <f t="shared" si="34"/>
        <v>0</v>
      </c>
      <c r="AI36" s="34">
        <f t="shared" si="15"/>
        <v>166707.95212500001</v>
      </c>
      <c r="AJ36" s="79">
        <v>17</v>
      </c>
      <c r="AK36" s="36">
        <f t="shared" si="16"/>
        <v>7521.2250000000004</v>
      </c>
      <c r="AL36" s="41"/>
      <c r="AM36" s="36">
        <f t="shared" si="17"/>
        <v>0</v>
      </c>
      <c r="AN36" s="37">
        <f t="shared" si="18"/>
        <v>17</v>
      </c>
      <c r="AO36" s="36">
        <f t="shared" si="32"/>
        <v>7521.2250000000004</v>
      </c>
      <c r="AP36" s="41"/>
      <c r="AQ36" s="36">
        <f t="shared" si="19"/>
        <v>0</v>
      </c>
      <c r="AR36" s="37"/>
      <c r="AS36" s="36">
        <f t="shared" si="20"/>
        <v>0</v>
      </c>
      <c r="AT36" s="36">
        <f t="shared" si="21"/>
        <v>0</v>
      </c>
      <c r="AU36" s="98">
        <f t="shared" si="22"/>
        <v>0</v>
      </c>
      <c r="AV36" s="37">
        <f t="shared" si="23"/>
        <v>17</v>
      </c>
      <c r="AW36" s="36">
        <f t="shared" si="24"/>
        <v>7521.2250000000004</v>
      </c>
      <c r="AX36" s="80" t="s">
        <v>137</v>
      </c>
      <c r="AY36" s="80" t="s">
        <v>115</v>
      </c>
      <c r="AZ36" s="80"/>
      <c r="BA36" s="80"/>
      <c r="BB36" s="98">
        <f t="shared" si="33"/>
        <v>8848.5</v>
      </c>
      <c r="BC36" s="40"/>
      <c r="BD36" s="40"/>
      <c r="BE36" s="41"/>
      <c r="BF36" s="99">
        <f t="shared" ref="BF36:BF87" si="63">((17697*20%)*BC36)+((17697*25%)*BD36)+((17697*30%)*BE36)</f>
        <v>0</v>
      </c>
      <c r="BG36" s="40">
        <f t="shared" si="25"/>
        <v>17</v>
      </c>
      <c r="BH36" s="99">
        <f t="shared" si="26"/>
        <v>45465.805124999999</v>
      </c>
      <c r="BI36" s="41">
        <f t="shared" si="27"/>
        <v>17</v>
      </c>
      <c r="BJ36" s="99">
        <f>(AE36+AF36)*0.3</f>
        <v>45465.805124999999</v>
      </c>
      <c r="BK36" s="99"/>
      <c r="BL36" s="99"/>
      <c r="BM36" s="230"/>
      <c r="BN36" s="230"/>
      <c r="BO36" s="99">
        <f t="shared" si="28"/>
        <v>0</v>
      </c>
      <c r="BP36" s="34">
        <f t="shared" si="29"/>
        <v>107301.33525</v>
      </c>
      <c r="BQ36" s="34"/>
      <c r="BR36" s="34"/>
      <c r="BS36" s="34"/>
      <c r="BT36" s="34">
        <f t="shared" si="30"/>
        <v>274009.28737500001</v>
      </c>
      <c r="BU36" s="42">
        <f t="shared" si="31"/>
        <v>3288111.4484999999</v>
      </c>
    </row>
    <row r="37" spans="1:75" s="2" customFormat="1" ht="15" customHeight="1">
      <c r="A37" s="66">
        <v>12</v>
      </c>
      <c r="B37" s="27" t="s">
        <v>349</v>
      </c>
      <c r="C37" s="27" t="s">
        <v>101</v>
      </c>
      <c r="D37" s="28" t="s">
        <v>102</v>
      </c>
      <c r="E37" s="27" t="s">
        <v>138</v>
      </c>
      <c r="F37" s="28">
        <v>1</v>
      </c>
      <c r="G37" s="29">
        <v>44193</v>
      </c>
      <c r="H37" s="29">
        <v>46019</v>
      </c>
      <c r="I37" s="27" t="s">
        <v>101</v>
      </c>
      <c r="J37" s="28" t="s">
        <v>104</v>
      </c>
      <c r="K37" s="28" t="s">
        <v>105</v>
      </c>
      <c r="L37" s="30" t="s">
        <v>139</v>
      </c>
      <c r="M37" s="86">
        <v>5.2</v>
      </c>
      <c r="N37" s="32">
        <v>17697</v>
      </c>
      <c r="O37" s="32">
        <f t="shared" si="2"/>
        <v>92024.400000000009</v>
      </c>
      <c r="P37" s="44">
        <v>17</v>
      </c>
      <c r="Q37" s="28"/>
      <c r="R37" s="28"/>
      <c r="S37" s="75"/>
      <c r="T37" s="33"/>
      <c r="U37" s="33"/>
      <c r="V37" s="33">
        <f t="shared" si="3"/>
        <v>17</v>
      </c>
      <c r="W37" s="33">
        <f t="shared" si="4"/>
        <v>0</v>
      </c>
      <c r="X37" s="33">
        <f t="shared" si="5"/>
        <v>0</v>
      </c>
      <c r="Y37" s="34">
        <f t="shared" si="6"/>
        <v>97775.925000000003</v>
      </c>
      <c r="Z37" s="34">
        <f t="shared" si="7"/>
        <v>0</v>
      </c>
      <c r="AA37" s="34">
        <f t="shared" si="8"/>
        <v>0</v>
      </c>
      <c r="AB37" s="34">
        <f t="shared" si="9"/>
        <v>0</v>
      </c>
      <c r="AC37" s="34">
        <f t="shared" si="10"/>
        <v>0</v>
      </c>
      <c r="AD37" s="34">
        <f t="shared" si="11"/>
        <v>0</v>
      </c>
      <c r="AE37" s="34">
        <f t="shared" si="12"/>
        <v>97775.925000000003</v>
      </c>
      <c r="AF37" s="34">
        <f t="shared" si="13"/>
        <v>97775.925000000003</v>
      </c>
      <c r="AG37" s="34">
        <f t="shared" si="14"/>
        <v>19555.185000000001</v>
      </c>
      <c r="AH37" s="34">
        <f t="shared" si="34"/>
        <v>0</v>
      </c>
      <c r="AI37" s="34">
        <f t="shared" si="15"/>
        <v>215107.035</v>
      </c>
      <c r="AJ37" s="79">
        <v>8.5</v>
      </c>
      <c r="AK37" s="36">
        <f t="shared" si="16"/>
        <v>3760.6125000000002</v>
      </c>
      <c r="AL37" s="41"/>
      <c r="AM37" s="36">
        <f t="shared" si="17"/>
        <v>0</v>
      </c>
      <c r="AN37" s="37">
        <f t="shared" si="18"/>
        <v>8.5</v>
      </c>
      <c r="AO37" s="36">
        <f t="shared" si="32"/>
        <v>3760.6125000000002</v>
      </c>
      <c r="AP37" s="41"/>
      <c r="AQ37" s="36">
        <f t="shared" si="19"/>
        <v>0</v>
      </c>
      <c r="AR37" s="35"/>
      <c r="AS37" s="36">
        <f t="shared" si="20"/>
        <v>0</v>
      </c>
      <c r="AT37" s="36">
        <f t="shared" si="21"/>
        <v>0</v>
      </c>
      <c r="AU37" s="98">
        <f t="shared" si="22"/>
        <v>0</v>
      </c>
      <c r="AV37" s="37">
        <f t="shared" si="23"/>
        <v>8.5</v>
      </c>
      <c r="AW37" s="36">
        <f t="shared" si="24"/>
        <v>3760.6125000000002</v>
      </c>
      <c r="AX37" s="80" t="s">
        <v>140</v>
      </c>
      <c r="AY37" s="80" t="s">
        <v>107</v>
      </c>
      <c r="AZ37" s="87"/>
      <c r="BA37" s="80"/>
      <c r="BB37" s="98">
        <f t="shared" si="33"/>
        <v>4424.25</v>
      </c>
      <c r="BC37" s="40"/>
      <c r="BD37" s="40"/>
      <c r="BE37" s="41"/>
      <c r="BF37" s="99">
        <f t="shared" si="63"/>
        <v>0</v>
      </c>
      <c r="BG37" s="40">
        <f t="shared" si="25"/>
        <v>17</v>
      </c>
      <c r="BH37" s="99">
        <f t="shared" si="26"/>
        <v>58665.555</v>
      </c>
      <c r="BI37" s="41">
        <f t="shared" si="27"/>
        <v>17</v>
      </c>
      <c r="BJ37" s="99">
        <f>(AE37+AF37)*0.35</f>
        <v>68443.147499999992</v>
      </c>
      <c r="BK37" s="99"/>
      <c r="BL37" s="99"/>
      <c r="BM37" s="230"/>
      <c r="BN37" s="230"/>
      <c r="BO37" s="99">
        <f t="shared" si="28"/>
        <v>0</v>
      </c>
      <c r="BP37" s="34">
        <f t="shared" si="29"/>
        <v>135293.565</v>
      </c>
      <c r="BQ37" s="34"/>
      <c r="BR37" s="34"/>
      <c r="BS37" s="34"/>
      <c r="BT37" s="34">
        <f t="shared" si="30"/>
        <v>350400.6</v>
      </c>
      <c r="BU37" s="42">
        <f t="shared" si="31"/>
        <v>4204807.1999999993</v>
      </c>
    </row>
    <row r="38" spans="1:75" s="2" customFormat="1" ht="15" customHeight="1">
      <c r="A38" s="66">
        <v>13</v>
      </c>
      <c r="B38" s="27" t="s">
        <v>356</v>
      </c>
      <c r="C38" s="88" t="s">
        <v>141</v>
      </c>
      <c r="D38" s="28" t="s">
        <v>102</v>
      </c>
      <c r="E38" s="27" t="s">
        <v>142</v>
      </c>
      <c r="F38" s="89"/>
      <c r="G38" s="90"/>
      <c r="H38" s="90"/>
      <c r="I38" s="88" t="s">
        <v>141</v>
      </c>
      <c r="J38" s="89" t="s">
        <v>112</v>
      </c>
      <c r="K38" s="28" t="s">
        <v>113</v>
      </c>
      <c r="L38" s="30" t="s">
        <v>143</v>
      </c>
      <c r="M38" s="86">
        <v>4.1900000000000004</v>
      </c>
      <c r="N38" s="32">
        <v>17697</v>
      </c>
      <c r="O38" s="32">
        <f t="shared" si="2"/>
        <v>74150.430000000008</v>
      </c>
      <c r="P38" s="44"/>
      <c r="Q38" s="28"/>
      <c r="R38" s="28"/>
      <c r="S38" s="75"/>
      <c r="T38" s="33">
        <v>1</v>
      </c>
      <c r="U38" s="33"/>
      <c r="V38" s="33">
        <f t="shared" si="3"/>
        <v>0</v>
      </c>
      <c r="W38" s="33">
        <f t="shared" si="4"/>
        <v>1</v>
      </c>
      <c r="X38" s="33">
        <f t="shared" si="5"/>
        <v>0</v>
      </c>
      <c r="Y38" s="34">
        <f t="shared" si="6"/>
        <v>0</v>
      </c>
      <c r="Z38" s="34">
        <f t="shared" si="7"/>
        <v>0</v>
      </c>
      <c r="AA38" s="34">
        <f t="shared" si="8"/>
        <v>0</v>
      </c>
      <c r="AB38" s="34">
        <f t="shared" si="9"/>
        <v>0</v>
      </c>
      <c r="AC38" s="34">
        <f t="shared" si="10"/>
        <v>4634.4018750000005</v>
      </c>
      <c r="AD38" s="34">
        <f t="shared" si="11"/>
        <v>0</v>
      </c>
      <c r="AE38" s="34">
        <f t="shared" si="12"/>
        <v>4634.4018750000005</v>
      </c>
      <c r="AF38" s="34">
        <f t="shared" si="13"/>
        <v>4634.4018750000005</v>
      </c>
      <c r="AG38" s="34">
        <f t="shared" si="14"/>
        <v>926.88037500000019</v>
      </c>
      <c r="AH38" s="34">
        <f t="shared" si="34"/>
        <v>221.21250000000001</v>
      </c>
      <c r="AI38" s="34">
        <f>AE38+AF38+AG38+AH38</f>
        <v>10416.896625000001</v>
      </c>
      <c r="AJ38" s="79"/>
      <c r="AK38" s="36">
        <f t="shared" si="16"/>
        <v>0</v>
      </c>
      <c r="AL38" s="41"/>
      <c r="AM38" s="36">
        <f t="shared" si="17"/>
        <v>0</v>
      </c>
      <c r="AN38" s="37"/>
      <c r="AO38" s="36">
        <f t="shared" si="32"/>
        <v>0</v>
      </c>
      <c r="AP38" s="41"/>
      <c r="AQ38" s="36">
        <f t="shared" si="19"/>
        <v>0</v>
      </c>
      <c r="AR38" s="36"/>
      <c r="AS38" s="36">
        <f t="shared" si="20"/>
        <v>0</v>
      </c>
      <c r="AT38" s="36">
        <f t="shared" si="21"/>
        <v>0</v>
      </c>
      <c r="AU38" s="98">
        <f t="shared" si="22"/>
        <v>0</v>
      </c>
      <c r="AV38" s="37">
        <f t="shared" si="23"/>
        <v>0</v>
      </c>
      <c r="AW38" s="36">
        <f t="shared" si="24"/>
        <v>0</v>
      </c>
      <c r="AX38" s="80"/>
      <c r="AY38" s="80"/>
      <c r="AZ38" s="80"/>
      <c r="BA38" s="80"/>
      <c r="BB38" s="98">
        <f t="shared" si="33"/>
        <v>0</v>
      </c>
      <c r="BC38" s="40"/>
      <c r="BD38" s="40"/>
      <c r="BE38" s="41"/>
      <c r="BF38" s="99">
        <f t="shared" si="63"/>
        <v>0</v>
      </c>
      <c r="BG38" s="40">
        <f t="shared" si="25"/>
        <v>1</v>
      </c>
      <c r="BH38" s="99">
        <f t="shared" si="26"/>
        <v>2780.6411250000001</v>
      </c>
      <c r="BI38" s="41"/>
      <c r="BJ38" s="99"/>
      <c r="BK38" s="231"/>
      <c r="BL38" s="232"/>
      <c r="BM38" s="230"/>
      <c r="BN38" s="230"/>
      <c r="BO38" s="99">
        <f t="shared" si="28"/>
        <v>0</v>
      </c>
      <c r="BP38" s="34">
        <f t="shared" si="29"/>
        <v>2780.6411250000001</v>
      </c>
      <c r="BQ38" s="34"/>
      <c r="BR38" s="34"/>
      <c r="BS38" s="34"/>
      <c r="BT38" s="34">
        <f t="shared" si="30"/>
        <v>13197.537750000001</v>
      </c>
      <c r="BU38" s="42">
        <f t="shared" si="31"/>
        <v>158370.45300000001</v>
      </c>
      <c r="BW38" s="84"/>
    </row>
    <row r="39" spans="1:75" s="2" customFormat="1" ht="15" customHeight="1">
      <c r="A39" s="66">
        <v>14</v>
      </c>
      <c r="B39" s="27" t="s">
        <v>351</v>
      </c>
      <c r="C39" s="88" t="s">
        <v>110</v>
      </c>
      <c r="D39" s="28" t="s">
        <v>102</v>
      </c>
      <c r="E39" s="27" t="s">
        <v>111</v>
      </c>
      <c r="F39" s="89"/>
      <c r="G39" s="90"/>
      <c r="H39" s="90"/>
      <c r="I39" s="88" t="s">
        <v>110</v>
      </c>
      <c r="J39" s="89" t="s">
        <v>112</v>
      </c>
      <c r="K39" s="28" t="s">
        <v>113</v>
      </c>
      <c r="L39" s="31">
        <v>4</v>
      </c>
      <c r="M39" s="86">
        <v>4.2300000000000004</v>
      </c>
      <c r="N39" s="32">
        <v>17697</v>
      </c>
      <c r="O39" s="32">
        <f t="shared" si="2"/>
        <v>74858.310000000012</v>
      </c>
      <c r="P39" s="44"/>
      <c r="Q39" s="28">
        <v>6</v>
      </c>
      <c r="R39" s="28"/>
      <c r="S39" s="75"/>
      <c r="T39" s="33"/>
      <c r="U39" s="33"/>
      <c r="V39" s="33">
        <f t="shared" si="3"/>
        <v>0</v>
      </c>
      <c r="W39" s="33">
        <f t="shared" si="4"/>
        <v>6</v>
      </c>
      <c r="X39" s="33">
        <f t="shared" si="5"/>
        <v>0</v>
      </c>
      <c r="Y39" s="34">
        <f t="shared" si="6"/>
        <v>0</v>
      </c>
      <c r="Z39" s="34">
        <f t="shared" si="7"/>
        <v>28071.866250000006</v>
      </c>
      <c r="AA39" s="34">
        <f t="shared" si="8"/>
        <v>0</v>
      </c>
      <c r="AB39" s="34">
        <f t="shared" si="9"/>
        <v>0</v>
      </c>
      <c r="AC39" s="34">
        <f t="shared" si="10"/>
        <v>0</v>
      </c>
      <c r="AD39" s="34">
        <f t="shared" si="11"/>
        <v>0</v>
      </c>
      <c r="AE39" s="34">
        <f t="shared" si="12"/>
        <v>28071.866250000006</v>
      </c>
      <c r="AF39" s="34">
        <f t="shared" si="13"/>
        <v>28071.866250000006</v>
      </c>
      <c r="AG39" s="34">
        <f t="shared" si="14"/>
        <v>5614.3732500000015</v>
      </c>
      <c r="AH39" s="34">
        <f t="shared" si="34"/>
        <v>0</v>
      </c>
      <c r="AI39" s="34">
        <f t="shared" si="15"/>
        <v>61758.105750000017</v>
      </c>
      <c r="AJ39" s="79"/>
      <c r="AK39" s="36">
        <f t="shared" si="16"/>
        <v>0</v>
      </c>
      <c r="AL39" s="41"/>
      <c r="AM39" s="36">
        <f t="shared" si="17"/>
        <v>0</v>
      </c>
      <c r="AN39" s="37"/>
      <c r="AO39" s="36">
        <f t="shared" si="32"/>
        <v>0</v>
      </c>
      <c r="AP39" s="41">
        <v>0</v>
      </c>
      <c r="AQ39" s="36">
        <f t="shared" si="19"/>
        <v>0</v>
      </c>
      <c r="AR39" s="35">
        <v>6</v>
      </c>
      <c r="AS39" s="36">
        <f t="shared" si="20"/>
        <v>2654.55</v>
      </c>
      <c r="AT39" s="36">
        <f t="shared" si="21"/>
        <v>6</v>
      </c>
      <c r="AU39" s="98">
        <f t="shared" si="22"/>
        <v>2654.55</v>
      </c>
      <c r="AV39" s="37">
        <f t="shared" si="23"/>
        <v>6</v>
      </c>
      <c r="AW39" s="36">
        <f t="shared" si="24"/>
        <v>2654.55</v>
      </c>
      <c r="AX39" s="80"/>
      <c r="AY39" s="80"/>
      <c r="AZ39" s="80"/>
      <c r="BA39" s="80"/>
      <c r="BB39" s="98">
        <f t="shared" si="33"/>
        <v>0</v>
      </c>
      <c r="BC39" s="40"/>
      <c r="BD39" s="40"/>
      <c r="BE39" s="41"/>
      <c r="BF39" s="99">
        <f t="shared" si="63"/>
        <v>0</v>
      </c>
      <c r="BG39" s="40">
        <f t="shared" si="25"/>
        <v>6</v>
      </c>
      <c r="BH39" s="99">
        <f t="shared" si="26"/>
        <v>16843.119750000002</v>
      </c>
      <c r="BI39" s="41"/>
      <c r="BJ39" s="99"/>
      <c r="BK39" s="99"/>
      <c r="BL39" s="99"/>
      <c r="BM39" s="230"/>
      <c r="BN39" s="230"/>
      <c r="BO39" s="99">
        <f t="shared" si="28"/>
        <v>0</v>
      </c>
      <c r="BP39" s="34">
        <f t="shared" si="29"/>
        <v>19497.669750000001</v>
      </c>
      <c r="BQ39" s="34"/>
      <c r="BR39" s="34"/>
      <c r="BS39" s="34"/>
      <c r="BT39" s="34">
        <f t="shared" si="30"/>
        <v>81255.775500000018</v>
      </c>
      <c r="BU39" s="42">
        <f t="shared" si="31"/>
        <v>975069.30600000022</v>
      </c>
    </row>
    <row r="40" spans="1:75" s="2" customFormat="1" ht="15" customHeight="1">
      <c r="A40" s="66">
        <v>15</v>
      </c>
      <c r="B40" s="27" t="s">
        <v>353</v>
      </c>
      <c r="C40" s="88" t="s">
        <v>144</v>
      </c>
      <c r="D40" s="28" t="s">
        <v>145</v>
      </c>
      <c r="E40" s="77" t="s">
        <v>146</v>
      </c>
      <c r="F40" s="89">
        <v>8</v>
      </c>
      <c r="G40" s="90">
        <v>43453</v>
      </c>
      <c r="H40" s="90">
        <v>45645</v>
      </c>
      <c r="I40" s="88" t="s">
        <v>144</v>
      </c>
      <c r="J40" s="89" t="s">
        <v>104</v>
      </c>
      <c r="K40" s="28" t="s">
        <v>147</v>
      </c>
      <c r="L40" s="30" t="s">
        <v>148</v>
      </c>
      <c r="M40" s="86">
        <v>4.3899999999999997</v>
      </c>
      <c r="N40" s="32">
        <v>17697</v>
      </c>
      <c r="O40" s="32">
        <f t="shared" si="2"/>
        <v>77689.829999999987</v>
      </c>
      <c r="P40" s="44">
        <v>2</v>
      </c>
      <c r="Q40" s="44">
        <v>12</v>
      </c>
      <c r="R40" s="44"/>
      <c r="S40" s="75"/>
      <c r="T40" s="33">
        <v>2</v>
      </c>
      <c r="U40" s="33"/>
      <c r="V40" s="33">
        <f t="shared" si="3"/>
        <v>2</v>
      </c>
      <c r="W40" s="33">
        <f t="shared" si="4"/>
        <v>14</v>
      </c>
      <c r="X40" s="33">
        <f t="shared" si="5"/>
        <v>0</v>
      </c>
      <c r="Y40" s="34">
        <f t="shared" si="6"/>
        <v>9711.2287499999984</v>
      </c>
      <c r="Z40" s="34">
        <f t="shared" si="7"/>
        <v>58267.37249999999</v>
      </c>
      <c r="AA40" s="34">
        <f t="shared" si="8"/>
        <v>0</v>
      </c>
      <c r="AB40" s="34">
        <f t="shared" si="9"/>
        <v>0</v>
      </c>
      <c r="AC40" s="34">
        <f t="shared" si="10"/>
        <v>9711.2287499999984</v>
      </c>
      <c r="AD40" s="34">
        <f t="shared" si="11"/>
        <v>0</v>
      </c>
      <c r="AE40" s="34">
        <f t="shared" si="12"/>
        <v>77689.829999999987</v>
      </c>
      <c r="AF40" s="34">
        <f t="shared" si="13"/>
        <v>77689.829999999987</v>
      </c>
      <c r="AG40" s="34">
        <f t="shared" si="14"/>
        <v>15537.965999999999</v>
      </c>
      <c r="AH40" s="34">
        <f t="shared" si="34"/>
        <v>442.42500000000001</v>
      </c>
      <c r="AI40" s="34">
        <f>AE40+AF40+AG40+AH40</f>
        <v>171360.05099999995</v>
      </c>
      <c r="AJ40" s="79">
        <v>0</v>
      </c>
      <c r="AK40" s="36">
        <f t="shared" si="16"/>
        <v>0</v>
      </c>
      <c r="AL40" s="41"/>
      <c r="AM40" s="36">
        <f t="shared" si="17"/>
        <v>0</v>
      </c>
      <c r="AN40" s="37">
        <f t="shared" si="18"/>
        <v>0</v>
      </c>
      <c r="AO40" s="36">
        <f t="shared" si="32"/>
        <v>0</v>
      </c>
      <c r="AP40" s="41"/>
      <c r="AQ40" s="36">
        <f t="shared" si="19"/>
        <v>0</v>
      </c>
      <c r="AR40" s="36"/>
      <c r="AS40" s="36">
        <f t="shared" si="20"/>
        <v>0</v>
      </c>
      <c r="AT40" s="36">
        <f t="shared" si="21"/>
        <v>0</v>
      </c>
      <c r="AU40" s="98">
        <f t="shared" si="22"/>
        <v>0</v>
      </c>
      <c r="AV40" s="37">
        <f t="shared" si="23"/>
        <v>0</v>
      </c>
      <c r="AW40" s="36">
        <f t="shared" si="24"/>
        <v>0</v>
      </c>
      <c r="AX40" s="80" t="s">
        <v>149</v>
      </c>
      <c r="AY40" s="80" t="s">
        <v>107</v>
      </c>
      <c r="AZ40" s="80"/>
      <c r="BA40" s="80"/>
      <c r="BB40" s="98">
        <f t="shared" si="33"/>
        <v>4424.25</v>
      </c>
      <c r="BC40" s="40"/>
      <c r="BD40" s="40"/>
      <c r="BE40" s="41"/>
      <c r="BF40" s="99">
        <f t="shared" si="63"/>
        <v>0</v>
      </c>
      <c r="BG40" s="40">
        <f t="shared" si="25"/>
        <v>16</v>
      </c>
      <c r="BH40" s="99">
        <f t="shared" si="26"/>
        <v>46613.897999999994</v>
      </c>
      <c r="BI40" s="41">
        <f t="shared" si="27"/>
        <v>16</v>
      </c>
      <c r="BJ40" s="99">
        <f>(AE40+AF40)*0.35</f>
        <v>54382.880999999987</v>
      </c>
      <c r="BK40" s="99"/>
      <c r="BL40" s="99"/>
      <c r="BM40" s="230"/>
      <c r="BN40" s="230">
        <v>4</v>
      </c>
      <c r="BO40" s="99">
        <f t="shared" si="28"/>
        <v>1769.7</v>
      </c>
      <c r="BP40" s="34">
        <f t="shared" si="29"/>
        <v>107190.72899999998</v>
      </c>
      <c r="BQ40" s="34"/>
      <c r="BR40" s="34"/>
      <c r="BS40" s="34"/>
      <c r="BT40" s="34">
        <f t="shared" si="30"/>
        <v>278550.77999999991</v>
      </c>
      <c r="BU40" s="42">
        <f t="shared" si="31"/>
        <v>3342609.3599999989</v>
      </c>
      <c r="BW40" s="84"/>
    </row>
    <row r="41" spans="1:75" s="2" customFormat="1" ht="15" customHeight="1">
      <c r="A41" s="66">
        <v>16</v>
      </c>
      <c r="B41" s="27" t="s">
        <v>349</v>
      </c>
      <c r="C41" s="27" t="s">
        <v>150</v>
      </c>
      <c r="D41" s="28" t="s">
        <v>102</v>
      </c>
      <c r="E41" s="27" t="s">
        <v>151</v>
      </c>
      <c r="F41" s="28">
        <v>5</v>
      </c>
      <c r="G41" s="90">
        <v>43458</v>
      </c>
      <c r="H41" s="90">
        <v>45650</v>
      </c>
      <c r="I41" s="27" t="s">
        <v>150</v>
      </c>
      <c r="J41" s="28" t="s">
        <v>152</v>
      </c>
      <c r="K41" s="28" t="s">
        <v>100</v>
      </c>
      <c r="L41" s="30" t="s">
        <v>153</v>
      </c>
      <c r="M41" s="31">
        <v>5.41</v>
      </c>
      <c r="N41" s="32">
        <v>17697</v>
      </c>
      <c r="O41" s="32">
        <f t="shared" si="2"/>
        <v>95740.77</v>
      </c>
      <c r="P41" s="28">
        <v>14</v>
      </c>
      <c r="Q41" s="28"/>
      <c r="R41" s="28"/>
      <c r="S41" s="75"/>
      <c r="T41" s="33"/>
      <c r="U41" s="33"/>
      <c r="V41" s="33">
        <f t="shared" si="3"/>
        <v>14</v>
      </c>
      <c r="W41" s="33">
        <f t="shared" si="4"/>
        <v>0</v>
      </c>
      <c r="X41" s="33">
        <f t="shared" si="5"/>
        <v>0</v>
      </c>
      <c r="Y41" s="34">
        <f t="shared" si="6"/>
        <v>83773.173750000002</v>
      </c>
      <c r="Z41" s="34">
        <f t="shared" si="7"/>
        <v>0</v>
      </c>
      <c r="AA41" s="34">
        <f t="shared" si="8"/>
        <v>0</v>
      </c>
      <c r="AB41" s="34">
        <f t="shared" si="9"/>
        <v>0</v>
      </c>
      <c r="AC41" s="34">
        <f t="shared" si="10"/>
        <v>0</v>
      </c>
      <c r="AD41" s="34">
        <f t="shared" si="11"/>
        <v>0</v>
      </c>
      <c r="AE41" s="34">
        <f t="shared" si="12"/>
        <v>83773.173750000002</v>
      </c>
      <c r="AF41" s="34">
        <f t="shared" si="13"/>
        <v>83773.173750000002</v>
      </c>
      <c r="AG41" s="34">
        <f t="shared" si="14"/>
        <v>16754.634750000001</v>
      </c>
      <c r="AH41" s="34">
        <f t="shared" si="34"/>
        <v>0</v>
      </c>
      <c r="AI41" s="34">
        <f t="shared" si="15"/>
        <v>184300.98225</v>
      </c>
      <c r="AJ41" s="79">
        <v>14</v>
      </c>
      <c r="AK41" s="36">
        <f t="shared" si="16"/>
        <v>6193.95</v>
      </c>
      <c r="AL41" s="41"/>
      <c r="AM41" s="36">
        <f t="shared" si="17"/>
        <v>0</v>
      </c>
      <c r="AN41" s="37">
        <f t="shared" si="18"/>
        <v>14</v>
      </c>
      <c r="AO41" s="36">
        <f t="shared" si="32"/>
        <v>6193.95</v>
      </c>
      <c r="AP41" s="41"/>
      <c r="AQ41" s="36">
        <f t="shared" si="19"/>
        <v>0</v>
      </c>
      <c r="AR41" s="36"/>
      <c r="AS41" s="36">
        <f t="shared" si="20"/>
        <v>0</v>
      </c>
      <c r="AT41" s="36">
        <f t="shared" si="21"/>
        <v>0</v>
      </c>
      <c r="AU41" s="98">
        <f t="shared" si="22"/>
        <v>0</v>
      </c>
      <c r="AV41" s="37">
        <f t="shared" si="23"/>
        <v>14</v>
      </c>
      <c r="AW41" s="36">
        <f t="shared" si="24"/>
        <v>6193.95</v>
      </c>
      <c r="AX41" s="80" t="s">
        <v>154</v>
      </c>
      <c r="AY41" s="80" t="s">
        <v>115</v>
      </c>
      <c r="AZ41" s="80"/>
      <c r="BA41" s="80"/>
      <c r="BB41" s="98">
        <f t="shared" si="33"/>
        <v>8848.5</v>
      </c>
      <c r="BC41" s="40"/>
      <c r="BD41" s="40"/>
      <c r="BE41" s="41"/>
      <c r="BF41" s="99">
        <f t="shared" si="63"/>
        <v>0</v>
      </c>
      <c r="BG41" s="40">
        <f t="shared" si="25"/>
        <v>14</v>
      </c>
      <c r="BH41" s="99">
        <f t="shared" si="26"/>
        <v>50263.90425</v>
      </c>
      <c r="BI41" s="41">
        <f t="shared" si="27"/>
        <v>14</v>
      </c>
      <c r="BJ41" s="99">
        <f>(AE41+AF41)*0.4</f>
        <v>67018.539000000004</v>
      </c>
      <c r="BK41" s="99"/>
      <c r="BL41" s="99"/>
      <c r="BM41" s="230"/>
      <c r="BN41" s="230">
        <v>0</v>
      </c>
      <c r="BO41" s="99">
        <f t="shared" si="28"/>
        <v>0</v>
      </c>
      <c r="BP41" s="34">
        <f t="shared" si="29"/>
        <v>132324.89325000002</v>
      </c>
      <c r="BQ41" s="34"/>
      <c r="BR41" s="34"/>
      <c r="BS41" s="34"/>
      <c r="BT41" s="34">
        <f t="shared" si="30"/>
        <v>316625.87550000002</v>
      </c>
      <c r="BU41" s="42">
        <f t="shared" si="31"/>
        <v>3799510.5060000001</v>
      </c>
      <c r="BW41" s="84"/>
    </row>
    <row r="42" spans="1:75" s="2" customFormat="1" ht="15" customHeight="1">
      <c r="A42" s="66">
        <v>17</v>
      </c>
      <c r="B42" s="27" t="s">
        <v>356</v>
      </c>
      <c r="C42" s="27" t="s">
        <v>141</v>
      </c>
      <c r="D42" s="28" t="s">
        <v>102</v>
      </c>
      <c r="E42" s="91" t="s">
        <v>155</v>
      </c>
      <c r="F42" s="28">
        <v>1</v>
      </c>
      <c r="G42" s="29">
        <v>45169</v>
      </c>
      <c r="H42" s="92">
        <v>46996</v>
      </c>
      <c r="I42" s="27" t="s">
        <v>141</v>
      </c>
      <c r="J42" s="28" t="s">
        <v>104</v>
      </c>
      <c r="K42" s="28" t="s">
        <v>119</v>
      </c>
      <c r="L42" s="30" t="s">
        <v>156</v>
      </c>
      <c r="M42" s="31">
        <v>5.16</v>
      </c>
      <c r="N42" s="32">
        <v>17697</v>
      </c>
      <c r="O42" s="32">
        <f t="shared" si="2"/>
        <v>91316.52</v>
      </c>
      <c r="P42" s="44">
        <v>9</v>
      </c>
      <c r="Q42" s="44">
        <v>3</v>
      </c>
      <c r="R42" s="93"/>
      <c r="S42" s="75"/>
      <c r="T42" s="33">
        <v>1</v>
      </c>
      <c r="U42" s="33"/>
      <c r="V42" s="33">
        <f t="shared" si="3"/>
        <v>9</v>
      </c>
      <c r="W42" s="33">
        <f t="shared" si="4"/>
        <v>4</v>
      </c>
      <c r="X42" s="33">
        <f t="shared" si="5"/>
        <v>0</v>
      </c>
      <c r="Y42" s="34">
        <f t="shared" si="6"/>
        <v>51365.542500000003</v>
      </c>
      <c r="Z42" s="34">
        <f t="shared" si="7"/>
        <v>17121.8475</v>
      </c>
      <c r="AA42" s="34">
        <f t="shared" si="8"/>
        <v>0</v>
      </c>
      <c r="AB42" s="34">
        <f t="shared" si="9"/>
        <v>0</v>
      </c>
      <c r="AC42" s="34">
        <f t="shared" si="10"/>
        <v>5707.2825000000003</v>
      </c>
      <c r="AD42" s="34">
        <f t="shared" si="11"/>
        <v>0</v>
      </c>
      <c r="AE42" s="34">
        <f t="shared" si="12"/>
        <v>74194.672500000001</v>
      </c>
      <c r="AF42" s="34">
        <f t="shared" si="13"/>
        <v>74194.672500000001</v>
      </c>
      <c r="AG42" s="34">
        <f t="shared" si="14"/>
        <v>14838.934500000001</v>
      </c>
      <c r="AH42" s="34">
        <f t="shared" si="34"/>
        <v>221.21250000000001</v>
      </c>
      <c r="AI42" s="34">
        <f>AE42+AF42+AG42+AH42</f>
        <v>163449.492</v>
      </c>
      <c r="AJ42" s="79"/>
      <c r="AK42" s="36">
        <f t="shared" si="16"/>
        <v>0</v>
      </c>
      <c r="AL42" s="41"/>
      <c r="AM42" s="36">
        <f t="shared" si="17"/>
        <v>0</v>
      </c>
      <c r="AN42" s="37">
        <f t="shared" si="18"/>
        <v>0</v>
      </c>
      <c r="AO42" s="36">
        <f t="shared" si="32"/>
        <v>0</v>
      </c>
      <c r="AP42" s="41"/>
      <c r="AQ42" s="36">
        <f t="shared" si="19"/>
        <v>0</v>
      </c>
      <c r="AR42" s="36"/>
      <c r="AS42" s="36">
        <f t="shared" si="20"/>
        <v>0</v>
      </c>
      <c r="AT42" s="36">
        <f t="shared" si="21"/>
        <v>0</v>
      </c>
      <c r="AU42" s="98">
        <f t="shared" si="22"/>
        <v>0</v>
      </c>
      <c r="AV42" s="37">
        <f t="shared" si="23"/>
        <v>0</v>
      </c>
      <c r="AW42" s="36">
        <f t="shared" si="24"/>
        <v>0</v>
      </c>
      <c r="AX42" s="80"/>
      <c r="AY42" s="80"/>
      <c r="AZ42" s="94"/>
      <c r="BA42" s="80"/>
      <c r="BB42" s="98">
        <f t="shared" si="33"/>
        <v>0</v>
      </c>
      <c r="BC42" s="40"/>
      <c r="BD42" s="40"/>
      <c r="BE42" s="41"/>
      <c r="BF42" s="99">
        <f t="shared" si="63"/>
        <v>0</v>
      </c>
      <c r="BG42" s="40">
        <f t="shared" si="25"/>
        <v>13</v>
      </c>
      <c r="BH42" s="99">
        <f t="shared" si="26"/>
        <v>44516.803500000002</v>
      </c>
      <c r="BI42" s="41">
        <f t="shared" si="27"/>
        <v>13</v>
      </c>
      <c r="BJ42" s="99">
        <f>(AE42+AF42)*0.3</f>
        <v>44516.803500000002</v>
      </c>
      <c r="BK42" s="99"/>
      <c r="BL42" s="99"/>
      <c r="BM42" s="230"/>
      <c r="BN42" s="230">
        <v>3</v>
      </c>
      <c r="BO42" s="99">
        <f t="shared" si="28"/>
        <v>1327.2750000000001</v>
      </c>
      <c r="BP42" s="34">
        <f t="shared" si="29"/>
        <v>90360.881999999998</v>
      </c>
      <c r="BQ42" s="34"/>
      <c r="BR42" s="34"/>
      <c r="BS42" s="34"/>
      <c r="BT42" s="34">
        <f t="shared" si="30"/>
        <v>253810.37400000001</v>
      </c>
      <c r="BU42" s="42">
        <f t="shared" si="31"/>
        <v>3045724.4879999999</v>
      </c>
    </row>
    <row r="43" spans="1:75" s="2" customFormat="1" ht="15" customHeight="1">
      <c r="A43" s="66">
        <v>18</v>
      </c>
      <c r="B43" s="27" t="s">
        <v>357</v>
      </c>
      <c r="C43" s="27" t="s">
        <v>157</v>
      </c>
      <c r="D43" s="28" t="s">
        <v>102</v>
      </c>
      <c r="E43" s="27" t="s">
        <v>158</v>
      </c>
      <c r="F43" s="28">
        <v>3</v>
      </c>
      <c r="G43" s="29">
        <v>43633</v>
      </c>
      <c r="H43" s="29">
        <v>45537</v>
      </c>
      <c r="I43" s="27" t="s">
        <v>157</v>
      </c>
      <c r="J43" s="28" t="s">
        <v>118</v>
      </c>
      <c r="K43" s="28" t="s">
        <v>119</v>
      </c>
      <c r="L43" s="30" t="s">
        <v>159</v>
      </c>
      <c r="M43" s="86">
        <v>5.08</v>
      </c>
      <c r="N43" s="32">
        <v>17697</v>
      </c>
      <c r="O43" s="32">
        <f t="shared" si="2"/>
        <v>89900.76</v>
      </c>
      <c r="P43" s="95"/>
      <c r="Q43" s="28">
        <v>12</v>
      </c>
      <c r="R43" s="28"/>
      <c r="S43" s="75"/>
      <c r="T43" s="33"/>
      <c r="U43" s="33"/>
      <c r="V43" s="33">
        <f t="shared" si="3"/>
        <v>0</v>
      </c>
      <c r="W43" s="33">
        <f t="shared" si="4"/>
        <v>12</v>
      </c>
      <c r="X43" s="33">
        <f t="shared" si="5"/>
        <v>0</v>
      </c>
      <c r="Y43" s="34">
        <f t="shared" si="6"/>
        <v>0</v>
      </c>
      <c r="Z43" s="34">
        <f t="shared" si="7"/>
        <v>67425.569999999992</v>
      </c>
      <c r="AA43" s="34">
        <f t="shared" si="8"/>
        <v>0</v>
      </c>
      <c r="AB43" s="34">
        <f t="shared" si="9"/>
        <v>0</v>
      </c>
      <c r="AC43" s="34">
        <f t="shared" si="10"/>
        <v>0</v>
      </c>
      <c r="AD43" s="34">
        <f t="shared" si="11"/>
        <v>0</v>
      </c>
      <c r="AE43" s="34">
        <f t="shared" si="12"/>
        <v>67425.569999999992</v>
      </c>
      <c r="AF43" s="34">
        <f t="shared" si="13"/>
        <v>67425.569999999992</v>
      </c>
      <c r="AG43" s="34">
        <f t="shared" si="14"/>
        <v>13485.114</v>
      </c>
      <c r="AH43" s="34">
        <f t="shared" si="34"/>
        <v>0</v>
      </c>
      <c r="AI43" s="34">
        <f t="shared" si="15"/>
        <v>148336.25399999999</v>
      </c>
      <c r="AJ43" s="79"/>
      <c r="AK43" s="36">
        <f t="shared" si="16"/>
        <v>0</v>
      </c>
      <c r="AL43" s="41"/>
      <c r="AM43" s="36">
        <f t="shared" si="17"/>
        <v>0</v>
      </c>
      <c r="AN43" s="37">
        <f t="shared" si="18"/>
        <v>0</v>
      </c>
      <c r="AO43" s="36">
        <f t="shared" si="32"/>
        <v>0</v>
      </c>
      <c r="AP43" s="41"/>
      <c r="AQ43" s="36">
        <f t="shared" si="19"/>
        <v>0</v>
      </c>
      <c r="AR43" s="35"/>
      <c r="AS43" s="36">
        <f t="shared" si="20"/>
        <v>0</v>
      </c>
      <c r="AT43" s="36">
        <f t="shared" si="21"/>
        <v>0</v>
      </c>
      <c r="AU43" s="98">
        <f t="shared" si="22"/>
        <v>0</v>
      </c>
      <c r="AV43" s="37">
        <f t="shared" si="23"/>
        <v>0</v>
      </c>
      <c r="AW43" s="36">
        <f t="shared" si="24"/>
        <v>0</v>
      </c>
      <c r="AX43" s="80"/>
      <c r="AY43" s="80"/>
      <c r="AZ43" s="80"/>
      <c r="BA43" s="80"/>
      <c r="BB43" s="98">
        <f t="shared" si="33"/>
        <v>0</v>
      </c>
      <c r="BC43" s="40"/>
      <c r="BD43" s="40"/>
      <c r="BE43" s="41"/>
      <c r="BF43" s="99">
        <f t="shared" si="63"/>
        <v>0</v>
      </c>
      <c r="BG43" s="40">
        <f t="shared" si="25"/>
        <v>12</v>
      </c>
      <c r="BH43" s="99">
        <f t="shared" si="26"/>
        <v>40455.341999999997</v>
      </c>
      <c r="BI43" s="41">
        <f t="shared" si="27"/>
        <v>12</v>
      </c>
      <c r="BJ43" s="99">
        <f>(AE43+AF43)*0.3</f>
        <v>40455.341999999997</v>
      </c>
      <c r="BK43" s="99"/>
      <c r="BL43" s="99"/>
      <c r="BM43" s="230"/>
      <c r="BN43" s="230">
        <v>6</v>
      </c>
      <c r="BO43" s="99">
        <f t="shared" si="28"/>
        <v>2654.55</v>
      </c>
      <c r="BP43" s="34">
        <f t="shared" si="29"/>
        <v>83565.233999999997</v>
      </c>
      <c r="BQ43" s="34"/>
      <c r="BR43" s="34"/>
      <c r="BS43" s="34"/>
      <c r="BT43" s="34">
        <f t="shared" si="30"/>
        <v>231901.48799999998</v>
      </c>
      <c r="BU43" s="42">
        <f t="shared" si="31"/>
        <v>2782817.8559999997</v>
      </c>
    </row>
    <row r="44" spans="1:75" s="2" customFormat="1" ht="15" customHeight="1">
      <c r="A44" s="66">
        <v>19</v>
      </c>
      <c r="B44" s="27" t="s">
        <v>349</v>
      </c>
      <c r="C44" s="88" t="s">
        <v>160</v>
      </c>
      <c r="D44" s="28" t="s">
        <v>102</v>
      </c>
      <c r="E44" s="77" t="s">
        <v>161</v>
      </c>
      <c r="F44" s="89">
        <v>1</v>
      </c>
      <c r="G44" s="90">
        <v>43661</v>
      </c>
      <c r="H44" s="90">
        <v>45488</v>
      </c>
      <c r="I44" s="88" t="s">
        <v>160</v>
      </c>
      <c r="J44" s="89" t="s">
        <v>152</v>
      </c>
      <c r="K44" s="28" t="s">
        <v>100</v>
      </c>
      <c r="L44" s="30" t="s">
        <v>162</v>
      </c>
      <c r="M44" s="31">
        <v>5.41</v>
      </c>
      <c r="N44" s="32">
        <v>17697</v>
      </c>
      <c r="O44" s="32">
        <f t="shared" si="2"/>
        <v>95740.77</v>
      </c>
      <c r="P44" s="28">
        <v>18</v>
      </c>
      <c r="Q44" s="31"/>
      <c r="R44" s="28"/>
      <c r="S44" s="75"/>
      <c r="T44" s="33"/>
      <c r="U44" s="33"/>
      <c r="V44" s="33">
        <f t="shared" si="3"/>
        <v>18</v>
      </c>
      <c r="W44" s="33">
        <f t="shared" si="4"/>
        <v>0</v>
      </c>
      <c r="X44" s="33">
        <f t="shared" si="5"/>
        <v>0</v>
      </c>
      <c r="Y44" s="34">
        <f t="shared" si="6"/>
        <v>107708.36625000001</v>
      </c>
      <c r="Z44" s="34">
        <f t="shared" si="7"/>
        <v>0</v>
      </c>
      <c r="AA44" s="34">
        <f t="shared" si="8"/>
        <v>0</v>
      </c>
      <c r="AB44" s="34">
        <f t="shared" si="9"/>
        <v>0</v>
      </c>
      <c r="AC44" s="34">
        <f t="shared" si="10"/>
        <v>0</v>
      </c>
      <c r="AD44" s="34">
        <f t="shared" si="11"/>
        <v>0</v>
      </c>
      <c r="AE44" s="34">
        <f t="shared" si="12"/>
        <v>107708.36625000001</v>
      </c>
      <c r="AF44" s="34">
        <f t="shared" si="13"/>
        <v>107708.36625000001</v>
      </c>
      <c r="AG44" s="34">
        <f t="shared" si="14"/>
        <v>21541.673250000003</v>
      </c>
      <c r="AH44" s="34">
        <f t="shared" si="34"/>
        <v>0</v>
      </c>
      <c r="AI44" s="34">
        <f t="shared" si="15"/>
        <v>236958.40575000001</v>
      </c>
      <c r="AJ44" s="79">
        <v>18</v>
      </c>
      <c r="AK44" s="36">
        <f t="shared" si="16"/>
        <v>7963.6500000000005</v>
      </c>
      <c r="AL44" s="41"/>
      <c r="AM44" s="36">
        <f t="shared" si="17"/>
        <v>0</v>
      </c>
      <c r="AN44" s="37">
        <f t="shared" si="18"/>
        <v>18</v>
      </c>
      <c r="AO44" s="36">
        <f t="shared" si="32"/>
        <v>7963.6500000000005</v>
      </c>
      <c r="AP44" s="41"/>
      <c r="AQ44" s="36">
        <f t="shared" si="19"/>
        <v>0</v>
      </c>
      <c r="AR44" s="36"/>
      <c r="AS44" s="36">
        <f t="shared" si="20"/>
        <v>0</v>
      </c>
      <c r="AT44" s="36">
        <f t="shared" si="21"/>
        <v>0</v>
      </c>
      <c r="AU44" s="98">
        <f t="shared" si="22"/>
        <v>0</v>
      </c>
      <c r="AV44" s="37">
        <f t="shared" si="23"/>
        <v>18</v>
      </c>
      <c r="AW44" s="36">
        <f t="shared" si="24"/>
        <v>7963.6500000000005</v>
      </c>
      <c r="AX44" s="80" t="s">
        <v>163</v>
      </c>
      <c r="AY44" s="80" t="s">
        <v>115</v>
      </c>
      <c r="AZ44" s="80"/>
      <c r="BA44" s="80"/>
      <c r="BB44" s="98">
        <f t="shared" si="33"/>
        <v>8848.5</v>
      </c>
      <c r="BC44" s="40"/>
      <c r="BD44" s="40"/>
      <c r="BE44" s="41"/>
      <c r="BF44" s="99">
        <f t="shared" si="63"/>
        <v>0</v>
      </c>
      <c r="BG44" s="40">
        <f t="shared" si="25"/>
        <v>18</v>
      </c>
      <c r="BH44" s="99">
        <f t="shared" si="26"/>
        <v>64625.019749999999</v>
      </c>
      <c r="BI44" s="41">
        <f t="shared" si="27"/>
        <v>18</v>
      </c>
      <c r="BJ44" s="99">
        <f>(AE44+AF44)*0.4</f>
        <v>86166.693000000014</v>
      </c>
      <c r="BK44" s="99"/>
      <c r="BL44" s="99"/>
      <c r="BM44" s="230"/>
      <c r="BN44" s="230"/>
      <c r="BO44" s="99">
        <f t="shared" si="28"/>
        <v>0</v>
      </c>
      <c r="BP44" s="34">
        <f t="shared" si="29"/>
        <v>167603.86275000003</v>
      </c>
      <c r="BQ44" s="34"/>
      <c r="BR44" s="34"/>
      <c r="BS44" s="34"/>
      <c r="BT44" s="34">
        <f t="shared" si="30"/>
        <v>404562.26850000001</v>
      </c>
      <c r="BU44" s="42">
        <f t="shared" si="31"/>
        <v>4854747.2220000001</v>
      </c>
    </row>
    <row r="45" spans="1:75" s="3" customFormat="1" ht="15" customHeight="1">
      <c r="A45" s="66">
        <v>20</v>
      </c>
      <c r="B45" s="27" t="s">
        <v>352</v>
      </c>
      <c r="C45" s="77" t="s">
        <v>164</v>
      </c>
      <c r="D45" s="28" t="s">
        <v>102</v>
      </c>
      <c r="E45" s="27" t="s">
        <v>165</v>
      </c>
      <c r="F45" s="28">
        <v>2</v>
      </c>
      <c r="G45" s="29">
        <v>44377</v>
      </c>
      <c r="H45" s="29">
        <v>46203</v>
      </c>
      <c r="I45" s="77" t="s">
        <v>164</v>
      </c>
      <c r="J45" s="28" t="s">
        <v>104</v>
      </c>
      <c r="K45" s="31" t="s">
        <v>105</v>
      </c>
      <c r="L45" s="30" t="s">
        <v>166</v>
      </c>
      <c r="M45" s="86">
        <v>5.03</v>
      </c>
      <c r="N45" s="32">
        <v>17697</v>
      </c>
      <c r="O45" s="32">
        <f t="shared" si="2"/>
        <v>89015.91</v>
      </c>
      <c r="P45" s="28"/>
      <c r="Q45" s="28">
        <v>15</v>
      </c>
      <c r="R45" s="28">
        <v>6</v>
      </c>
      <c r="S45" s="96"/>
      <c r="T45" s="33">
        <v>2</v>
      </c>
      <c r="U45" s="97"/>
      <c r="V45" s="33">
        <f t="shared" si="3"/>
        <v>0</v>
      </c>
      <c r="W45" s="33">
        <f t="shared" si="4"/>
        <v>17</v>
      </c>
      <c r="X45" s="33">
        <f t="shared" si="5"/>
        <v>6</v>
      </c>
      <c r="Y45" s="34">
        <f t="shared" si="6"/>
        <v>0</v>
      </c>
      <c r="Z45" s="34">
        <f t="shared" si="7"/>
        <v>83452.415625000009</v>
      </c>
      <c r="AA45" s="34">
        <f t="shared" si="8"/>
        <v>33380.966249999998</v>
      </c>
      <c r="AB45" s="34">
        <f t="shared" si="9"/>
        <v>0</v>
      </c>
      <c r="AC45" s="34">
        <f t="shared" si="10"/>
        <v>11126.98875</v>
      </c>
      <c r="AD45" s="34">
        <f t="shared" si="11"/>
        <v>0</v>
      </c>
      <c r="AE45" s="34">
        <f t="shared" si="12"/>
        <v>127960.37062500001</v>
      </c>
      <c r="AF45" s="34">
        <f t="shared" si="13"/>
        <v>127960.37062500001</v>
      </c>
      <c r="AG45" s="34">
        <f t="shared" si="14"/>
        <v>25592.074125000003</v>
      </c>
      <c r="AH45" s="34">
        <f t="shared" si="34"/>
        <v>442.42500000000001</v>
      </c>
      <c r="AI45" s="34">
        <f>AE45+AF45+AG45+AH45</f>
        <v>281955.24037499999</v>
      </c>
      <c r="AJ45" s="79"/>
      <c r="AK45" s="36">
        <f t="shared" si="16"/>
        <v>0</v>
      </c>
      <c r="AL45" s="41"/>
      <c r="AM45" s="36">
        <f t="shared" si="17"/>
        <v>0</v>
      </c>
      <c r="AN45" s="37">
        <f t="shared" si="18"/>
        <v>0</v>
      </c>
      <c r="AO45" s="36">
        <f t="shared" si="32"/>
        <v>0</v>
      </c>
      <c r="AP45" s="41"/>
      <c r="AQ45" s="36">
        <f t="shared" si="19"/>
        <v>0</v>
      </c>
      <c r="AR45" s="98"/>
      <c r="AS45" s="36">
        <f t="shared" si="20"/>
        <v>0</v>
      </c>
      <c r="AT45" s="36">
        <f t="shared" si="21"/>
        <v>0</v>
      </c>
      <c r="AU45" s="98">
        <f t="shared" si="22"/>
        <v>0</v>
      </c>
      <c r="AV45" s="37">
        <f t="shared" si="23"/>
        <v>0</v>
      </c>
      <c r="AW45" s="36">
        <f t="shared" si="24"/>
        <v>0</v>
      </c>
      <c r="AX45" s="80"/>
      <c r="AY45" s="80"/>
      <c r="AZ45" s="87"/>
      <c r="BA45" s="80"/>
      <c r="BB45" s="98">
        <f t="shared" si="33"/>
        <v>0</v>
      </c>
      <c r="BC45" s="40"/>
      <c r="BD45" s="40"/>
      <c r="BE45" s="41"/>
      <c r="BF45" s="99">
        <f t="shared" si="63"/>
        <v>0</v>
      </c>
      <c r="BG45" s="40">
        <f t="shared" si="25"/>
        <v>23</v>
      </c>
      <c r="BH45" s="99">
        <f t="shared" si="26"/>
        <v>76776.222374999998</v>
      </c>
      <c r="BI45" s="41">
        <f t="shared" si="27"/>
        <v>23</v>
      </c>
      <c r="BJ45" s="99">
        <f>(AE45+AF45)*0.35</f>
        <v>89572.259437500004</v>
      </c>
      <c r="BK45" s="99"/>
      <c r="BL45" s="99"/>
      <c r="BM45" s="230">
        <v>17697</v>
      </c>
      <c r="BN45" s="230">
        <v>9</v>
      </c>
      <c r="BO45" s="99">
        <f t="shared" si="28"/>
        <v>3981.8250000000003</v>
      </c>
      <c r="BP45" s="34">
        <f t="shared" si="29"/>
        <v>188027.3068125</v>
      </c>
      <c r="BQ45" s="99"/>
      <c r="BR45" s="99"/>
      <c r="BS45" s="99"/>
      <c r="BT45" s="34">
        <f t="shared" si="30"/>
        <v>469982.54718749999</v>
      </c>
      <c r="BU45" s="42">
        <f t="shared" si="31"/>
        <v>5639790.5662500001</v>
      </c>
    </row>
    <row r="46" spans="1:75" s="2" customFormat="1" ht="15" customHeight="1">
      <c r="A46" s="66">
        <v>21</v>
      </c>
      <c r="B46" s="27" t="s">
        <v>357</v>
      </c>
      <c r="C46" s="27" t="s">
        <v>157</v>
      </c>
      <c r="D46" s="28" t="s">
        <v>102</v>
      </c>
      <c r="E46" s="27" t="s">
        <v>158</v>
      </c>
      <c r="F46" s="28"/>
      <c r="G46" s="90"/>
      <c r="H46" s="90"/>
      <c r="I46" s="27" t="s">
        <v>157</v>
      </c>
      <c r="J46" s="28" t="s">
        <v>118</v>
      </c>
      <c r="K46" s="28" t="s">
        <v>119</v>
      </c>
      <c r="L46" s="30" t="s">
        <v>136</v>
      </c>
      <c r="M46" s="86">
        <v>4.38</v>
      </c>
      <c r="N46" s="32">
        <v>17697</v>
      </c>
      <c r="O46" s="32">
        <f t="shared" si="2"/>
        <v>77512.86</v>
      </c>
      <c r="P46" s="43"/>
      <c r="Q46" s="44">
        <v>3</v>
      </c>
      <c r="R46" s="28">
        <v>7</v>
      </c>
      <c r="S46" s="75"/>
      <c r="T46" s="33"/>
      <c r="U46" s="33"/>
      <c r="V46" s="33">
        <f t="shared" si="3"/>
        <v>0</v>
      </c>
      <c r="W46" s="33">
        <f t="shared" si="4"/>
        <v>3</v>
      </c>
      <c r="X46" s="33">
        <f t="shared" si="5"/>
        <v>7</v>
      </c>
      <c r="Y46" s="34">
        <f t="shared" si="6"/>
        <v>0</v>
      </c>
      <c r="Z46" s="34">
        <f t="shared" si="7"/>
        <v>14533.661250000001</v>
      </c>
      <c r="AA46" s="34">
        <f t="shared" si="8"/>
        <v>33911.876250000001</v>
      </c>
      <c r="AB46" s="34">
        <f t="shared" si="9"/>
        <v>0</v>
      </c>
      <c r="AC46" s="34">
        <f t="shared" si="10"/>
        <v>0</v>
      </c>
      <c r="AD46" s="34">
        <f t="shared" si="11"/>
        <v>0</v>
      </c>
      <c r="AE46" s="34">
        <f t="shared" si="12"/>
        <v>48445.537500000006</v>
      </c>
      <c r="AF46" s="34">
        <f t="shared" si="13"/>
        <v>48445.537500000006</v>
      </c>
      <c r="AG46" s="34">
        <f t="shared" si="14"/>
        <v>9689.1075000000019</v>
      </c>
      <c r="AH46" s="34">
        <f t="shared" si="34"/>
        <v>0</v>
      </c>
      <c r="AI46" s="34">
        <f t="shared" si="15"/>
        <v>106580.18250000001</v>
      </c>
      <c r="AJ46" s="41"/>
      <c r="AK46" s="36">
        <f t="shared" si="16"/>
        <v>0</v>
      </c>
      <c r="AL46" s="41"/>
      <c r="AM46" s="36">
        <f t="shared" si="17"/>
        <v>0</v>
      </c>
      <c r="AN46" s="37">
        <f t="shared" si="18"/>
        <v>0</v>
      </c>
      <c r="AO46" s="36">
        <f t="shared" si="32"/>
        <v>0</v>
      </c>
      <c r="AP46" s="41"/>
      <c r="AQ46" s="36">
        <f t="shared" si="19"/>
        <v>0</v>
      </c>
      <c r="AR46" s="36"/>
      <c r="AS46" s="36">
        <f t="shared" si="20"/>
        <v>0</v>
      </c>
      <c r="AT46" s="36">
        <f t="shared" si="21"/>
        <v>0</v>
      </c>
      <c r="AU46" s="98">
        <f t="shared" si="22"/>
        <v>0</v>
      </c>
      <c r="AV46" s="37">
        <f t="shared" si="23"/>
        <v>0</v>
      </c>
      <c r="AW46" s="36">
        <f t="shared" si="24"/>
        <v>0</v>
      </c>
      <c r="AX46" s="80"/>
      <c r="AY46" s="80"/>
      <c r="AZ46" s="80"/>
      <c r="BA46" s="80"/>
      <c r="BB46" s="98">
        <f t="shared" si="33"/>
        <v>0</v>
      </c>
      <c r="BC46" s="40"/>
      <c r="BD46" s="40"/>
      <c r="BE46" s="40"/>
      <c r="BF46" s="99">
        <f t="shared" si="63"/>
        <v>0</v>
      </c>
      <c r="BG46" s="40">
        <f t="shared" si="25"/>
        <v>10</v>
      </c>
      <c r="BH46" s="99">
        <f t="shared" si="26"/>
        <v>29067.322500000002</v>
      </c>
      <c r="BI46" s="41">
        <f t="shared" si="27"/>
        <v>10</v>
      </c>
      <c r="BJ46" s="99">
        <f>(AE46+AF46)*0.3</f>
        <v>29067.322500000002</v>
      </c>
      <c r="BK46" s="99"/>
      <c r="BL46" s="99"/>
      <c r="BM46" s="230"/>
      <c r="BN46" s="233"/>
      <c r="BO46" s="99">
        <f t="shared" si="28"/>
        <v>0</v>
      </c>
      <c r="BP46" s="34">
        <f t="shared" si="29"/>
        <v>58134.645000000004</v>
      </c>
      <c r="BQ46" s="34"/>
      <c r="BR46" s="34"/>
      <c r="BS46" s="34"/>
      <c r="BT46" s="34">
        <f t="shared" si="30"/>
        <v>164714.82750000001</v>
      </c>
      <c r="BU46" s="42">
        <f t="shared" si="31"/>
        <v>1976577.9300000002</v>
      </c>
    </row>
    <row r="47" spans="1:75" s="2" customFormat="1" ht="15" customHeight="1">
      <c r="A47" s="66">
        <v>22</v>
      </c>
      <c r="B47" s="27" t="s">
        <v>357</v>
      </c>
      <c r="C47" s="27" t="s">
        <v>167</v>
      </c>
      <c r="D47" s="28" t="s">
        <v>102</v>
      </c>
      <c r="E47" s="27" t="s">
        <v>158</v>
      </c>
      <c r="F47" s="28"/>
      <c r="G47" s="90"/>
      <c r="H47" s="90"/>
      <c r="I47" s="27" t="s">
        <v>167</v>
      </c>
      <c r="J47" s="28" t="s">
        <v>118</v>
      </c>
      <c r="K47" s="28" t="s">
        <v>119</v>
      </c>
      <c r="L47" s="30" t="s">
        <v>136</v>
      </c>
      <c r="M47" s="86">
        <v>4.38</v>
      </c>
      <c r="N47" s="32">
        <v>17697</v>
      </c>
      <c r="O47" s="32">
        <f t="shared" si="2"/>
        <v>77512.86</v>
      </c>
      <c r="P47" s="43"/>
      <c r="Q47" s="44"/>
      <c r="R47" s="28">
        <v>4</v>
      </c>
      <c r="S47" s="75"/>
      <c r="T47" s="33"/>
      <c r="U47" s="33"/>
      <c r="V47" s="33">
        <f t="shared" si="3"/>
        <v>0</v>
      </c>
      <c r="W47" s="33">
        <f t="shared" si="4"/>
        <v>0</v>
      </c>
      <c r="X47" s="33">
        <f t="shared" si="5"/>
        <v>4</v>
      </c>
      <c r="Y47" s="34">
        <f t="shared" si="6"/>
        <v>0</v>
      </c>
      <c r="Z47" s="34">
        <f t="shared" si="7"/>
        <v>0</v>
      </c>
      <c r="AA47" s="34">
        <f t="shared" si="8"/>
        <v>19378.215</v>
      </c>
      <c r="AB47" s="34">
        <f t="shared" si="9"/>
        <v>0</v>
      </c>
      <c r="AC47" s="34">
        <f t="shared" si="10"/>
        <v>0</v>
      </c>
      <c r="AD47" s="34">
        <f t="shared" si="11"/>
        <v>0</v>
      </c>
      <c r="AE47" s="34">
        <f t="shared" si="12"/>
        <v>19378.215</v>
      </c>
      <c r="AF47" s="34">
        <f t="shared" si="13"/>
        <v>19378.215</v>
      </c>
      <c r="AG47" s="34">
        <f t="shared" si="14"/>
        <v>3875.643</v>
      </c>
      <c r="AH47" s="34">
        <f t="shared" si="34"/>
        <v>0</v>
      </c>
      <c r="AI47" s="34">
        <f t="shared" si="15"/>
        <v>42632.073000000004</v>
      </c>
      <c r="AJ47" s="41"/>
      <c r="AK47" s="36">
        <f t="shared" si="16"/>
        <v>0</v>
      </c>
      <c r="AL47" s="41"/>
      <c r="AM47" s="36">
        <f t="shared" si="17"/>
        <v>0</v>
      </c>
      <c r="AN47" s="37">
        <f t="shared" si="18"/>
        <v>0</v>
      </c>
      <c r="AO47" s="36">
        <f t="shared" si="32"/>
        <v>0</v>
      </c>
      <c r="AP47" s="41"/>
      <c r="AQ47" s="36">
        <f t="shared" si="19"/>
        <v>0</v>
      </c>
      <c r="AR47" s="36"/>
      <c r="AS47" s="36">
        <f t="shared" si="20"/>
        <v>0</v>
      </c>
      <c r="AT47" s="36">
        <f t="shared" si="21"/>
        <v>0</v>
      </c>
      <c r="AU47" s="98">
        <f t="shared" si="22"/>
        <v>0</v>
      </c>
      <c r="AV47" s="37">
        <f t="shared" si="23"/>
        <v>0</v>
      </c>
      <c r="AW47" s="36">
        <f t="shared" si="24"/>
        <v>0</v>
      </c>
      <c r="AX47" s="80"/>
      <c r="AY47" s="80"/>
      <c r="AZ47" s="80"/>
      <c r="BA47" s="80"/>
      <c r="BB47" s="98">
        <f t="shared" si="33"/>
        <v>0</v>
      </c>
      <c r="BC47" s="40"/>
      <c r="BD47" s="40"/>
      <c r="BE47" s="40"/>
      <c r="BF47" s="99">
        <f t="shared" si="63"/>
        <v>0</v>
      </c>
      <c r="BG47" s="40">
        <f t="shared" si="25"/>
        <v>4</v>
      </c>
      <c r="BH47" s="99">
        <f t="shared" si="26"/>
        <v>11626.929</v>
      </c>
      <c r="BI47" s="41">
        <f t="shared" si="27"/>
        <v>4</v>
      </c>
      <c r="BJ47" s="99">
        <f>(AE47+AF47)*0.3</f>
        <v>11626.929</v>
      </c>
      <c r="BK47" s="99"/>
      <c r="BL47" s="99"/>
      <c r="BM47" s="230"/>
      <c r="BN47" s="233"/>
      <c r="BO47" s="99">
        <f t="shared" si="28"/>
        <v>0</v>
      </c>
      <c r="BP47" s="34">
        <f t="shared" si="29"/>
        <v>23253.858</v>
      </c>
      <c r="BQ47" s="34"/>
      <c r="BR47" s="34"/>
      <c r="BS47" s="34"/>
      <c r="BT47" s="34">
        <f t="shared" si="30"/>
        <v>65885.931000000011</v>
      </c>
      <c r="BU47" s="42">
        <f t="shared" si="31"/>
        <v>790631.17200000014</v>
      </c>
    </row>
    <row r="48" spans="1:75" s="2" customFormat="1" ht="15" customHeight="1">
      <c r="A48" s="66">
        <v>23</v>
      </c>
      <c r="B48" s="27" t="s">
        <v>354</v>
      </c>
      <c r="C48" s="77" t="s">
        <v>129</v>
      </c>
      <c r="D48" s="28" t="s">
        <v>102</v>
      </c>
      <c r="E48" s="77" t="s">
        <v>168</v>
      </c>
      <c r="F48" s="31">
        <v>86</v>
      </c>
      <c r="G48" s="101">
        <v>44440</v>
      </c>
      <c r="H48" s="101">
        <v>45901</v>
      </c>
      <c r="I48" s="77" t="s">
        <v>129</v>
      </c>
      <c r="J48" s="28" t="s">
        <v>152</v>
      </c>
      <c r="K48" s="31" t="s">
        <v>100</v>
      </c>
      <c r="L48" s="30" t="s">
        <v>169</v>
      </c>
      <c r="M48" s="86">
        <v>5.41</v>
      </c>
      <c r="N48" s="32">
        <v>17697</v>
      </c>
      <c r="O48" s="32">
        <f t="shared" si="2"/>
        <v>95740.77</v>
      </c>
      <c r="P48" s="43"/>
      <c r="Q48" s="44"/>
      <c r="R48" s="28"/>
      <c r="S48" s="75"/>
      <c r="T48" s="33">
        <v>5</v>
      </c>
      <c r="U48" s="33"/>
      <c r="V48" s="33">
        <f t="shared" si="3"/>
        <v>0</v>
      </c>
      <c r="W48" s="33">
        <f t="shared" si="4"/>
        <v>5</v>
      </c>
      <c r="X48" s="33">
        <f t="shared" si="5"/>
        <v>0</v>
      </c>
      <c r="Y48" s="34">
        <f t="shared" si="6"/>
        <v>0</v>
      </c>
      <c r="Z48" s="34">
        <f t="shared" si="7"/>
        <v>0</v>
      </c>
      <c r="AA48" s="34">
        <f t="shared" si="8"/>
        <v>0</v>
      </c>
      <c r="AB48" s="34">
        <f t="shared" si="9"/>
        <v>0</v>
      </c>
      <c r="AC48" s="34">
        <f t="shared" si="10"/>
        <v>29918.990625000002</v>
      </c>
      <c r="AD48" s="34">
        <f t="shared" si="11"/>
        <v>0</v>
      </c>
      <c r="AE48" s="34">
        <f t="shared" si="12"/>
        <v>29918.990625000002</v>
      </c>
      <c r="AF48" s="34">
        <f t="shared" si="13"/>
        <v>29918.990625000002</v>
      </c>
      <c r="AG48" s="34">
        <f t="shared" si="14"/>
        <v>5983.7981250000012</v>
      </c>
      <c r="AH48" s="34">
        <f t="shared" si="34"/>
        <v>1106.0625</v>
      </c>
      <c r="AI48" s="34">
        <f>AE48+AF48+AG48+AH48</f>
        <v>66927.841875000013</v>
      </c>
      <c r="AJ48" s="41"/>
      <c r="AK48" s="36">
        <f t="shared" si="16"/>
        <v>0</v>
      </c>
      <c r="AL48" s="41"/>
      <c r="AM48" s="36">
        <f t="shared" si="17"/>
        <v>0</v>
      </c>
      <c r="AN48" s="37"/>
      <c r="AO48" s="36">
        <f t="shared" si="32"/>
        <v>0</v>
      </c>
      <c r="AP48" s="41">
        <v>5</v>
      </c>
      <c r="AQ48" s="36">
        <f t="shared" si="19"/>
        <v>2765.15625</v>
      </c>
      <c r="AR48" s="36"/>
      <c r="AS48" s="36">
        <f t="shared" si="20"/>
        <v>0</v>
      </c>
      <c r="AT48" s="36">
        <f t="shared" si="21"/>
        <v>5</v>
      </c>
      <c r="AU48" s="98">
        <f t="shared" si="22"/>
        <v>2765.15625</v>
      </c>
      <c r="AV48" s="37">
        <f t="shared" si="23"/>
        <v>5</v>
      </c>
      <c r="AW48" s="36">
        <f t="shared" si="24"/>
        <v>2765.15625</v>
      </c>
      <c r="AX48" s="80"/>
      <c r="AY48" s="80"/>
      <c r="AZ48" s="80"/>
      <c r="BA48" s="80"/>
      <c r="BB48" s="98">
        <f t="shared" si="33"/>
        <v>0</v>
      </c>
      <c r="BC48" s="40"/>
      <c r="BD48" s="40"/>
      <c r="BE48" s="40"/>
      <c r="BF48" s="99">
        <f t="shared" si="63"/>
        <v>0</v>
      </c>
      <c r="BG48" s="40">
        <f t="shared" si="25"/>
        <v>5</v>
      </c>
      <c r="BH48" s="99">
        <f t="shared" si="26"/>
        <v>17951.394375</v>
      </c>
      <c r="BI48" s="41">
        <f t="shared" si="27"/>
        <v>5</v>
      </c>
      <c r="BJ48" s="99">
        <f>(AE48+AF48)*0.4</f>
        <v>23935.192500000005</v>
      </c>
      <c r="BK48" s="99"/>
      <c r="BL48" s="99"/>
      <c r="BM48" s="230"/>
      <c r="BN48" s="233"/>
      <c r="BO48" s="99">
        <f t="shared" si="28"/>
        <v>0</v>
      </c>
      <c r="BP48" s="34">
        <f t="shared" si="29"/>
        <v>44651.743125000008</v>
      </c>
      <c r="BQ48" s="34"/>
      <c r="BR48" s="34"/>
      <c r="BS48" s="34"/>
      <c r="BT48" s="34">
        <f t="shared" si="30"/>
        <v>111579.58500000002</v>
      </c>
      <c r="BU48" s="42">
        <f t="shared" si="31"/>
        <v>1338955.0200000003</v>
      </c>
    </row>
    <row r="49" spans="1:73" s="2" customFormat="1" ht="15" customHeight="1">
      <c r="A49" s="66">
        <v>24</v>
      </c>
      <c r="B49" s="27" t="s">
        <v>354</v>
      </c>
      <c r="C49" s="77" t="s">
        <v>129</v>
      </c>
      <c r="D49" s="31" t="s">
        <v>102</v>
      </c>
      <c r="E49" s="77" t="s">
        <v>170</v>
      </c>
      <c r="F49" s="31">
        <v>3</v>
      </c>
      <c r="G49" s="78">
        <v>44193</v>
      </c>
      <c r="H49" s="78">
        <v>46019</v>
      </c>
      <c r="I49" s="77" t="s">
        <v>129</v>
      </c>
      <c r="J49" s="31" t="s">
        <v>104</v>
      </c>
      <c r="K49" s="31" t="s">
        <v>105</v>
      </c>
      <c r="L49" s="30" t="s">
        <v>171</v>
      </c>
      <c r="M49" s="31">
        <v>5.2</v>
      </c>
      <c r="N49" s="32">
        <v>17697</v>
      </c>
      <c r="O49" s="32">
        <f t="shared" si="2"/>
        <v>92024.400000000009</v>
      </c>
      <c r="P49" s="28"/>
      <c r="Q49" s="44">
        <v>10</v>
      </c>
      <c r="R49" s="28"/>
      <c r="S49" s="33"/>
      <c r="T49" s="33"/>
      <c r="U49" s="33"/>
      <c r="V49" s="33">
        <f t="shared" si="3"/>
        <v>0</v>
      </c>
      <c r="W49" s="33">
        <f t="shared" si="4"/>
        <v>10</v>
      </c>
      <c r="X49" s="33">
        <f t="shared" si="5"/>
        <v>0</v>
      </c>
      <c r="Y49" s="34">
        <f t="shared" si="6"/>
        <v>0</v>
      </c>
      <c r="Z49" s="34">
        <f t="shared" si="7"/>
        <v>57515.250000000007</v>
      </c>
      <c r="AA49" s="34">
        <f t="shared" si="8"/>
        <v>0</v>
      </c>
      <c r="AB49" s="34">
        <f t="shared" si="9"/>
        <v>0</v>
      </c>
      <c r="AC49" s="34">
        <f t="shared" si="10"/>
        <v>0</v>
      </c>
      <c r="AD49" s="34">
        <f t="shared" si="11"/>
        <v>0</v>
      </c>
      <c r="AE49" s="34">
        <f t="shared" si="12"/>
        <v>57515.250000000007</v>
      </c>
      <c r="AF49" s="34">
        <f t="shared" si="13"/>
        <v>57515.250000000007</v>
      </c>
      <c r="AG49" s="34">
        <f t="shared" si="14"/>
        <v>11503.050000000003</v>
      </c>
      <c r="AH49" s="34">
        <f t="shared" si="34"/>
        <v>0</v>
      </c>
      <c r="AI49" s="34">
        <f t="shared" si="15"/>
        <v>126533.55000000002</v>
      </c>
      <c r="AJ49" s="79"/>
      <c r="AK49" s="36">
        <f t="shared" si="16"/>
        <v>0</v>
      </c>
      <c r="AL49" s="41"/>
      <c r="AM49" s="36">
        <f t="shared" si="17"/>
        <v>0</v>
      </c>
      <c r="AN49" s="37">
        <f t="shared" si="18"/>
        <v>0</v>
      </c>
      <c r="AO49" s="36">
        <f t="shared" si="32"/>
        <v>0</v>
      </c>
      <c r="AP49" s="41"/>
      <c r="AQ49" s="36">
        <f t="shared" si="19"/>
        <v>0</v>
      </c>
      <c r="AR49" s="36">
        <v>10</v>
      </c>
      <c r="AS49" s="36">
        <f t="shared" si="20"/>
        <v>4424.25</v>
      </c>
      <c r="AT49" s="36">
        <f t="shared" si="21"/>
        <v>10</v>
      </c>
      <c r="AU49" s="98">
        <f t="shared" si="22"/>
        <v>4424.25</v>
      </c>
      <c r="AV49" s="37">
        <f t="shared" si="23"/>
        <v>10</v>
      </c>
      <c r="AW49" s="36">
        <f t="shared" si="24"/>
        <v>4424.25</v>
      </c>
      <c r="AX49" s="80"/>
      <c r="AY49" s="80"/>
      <c r="AZ49" s="80"/>
      <c r="BA49" s="80"/>
      <c r="BB49" s="98">
        <f t="shared" si="33"/>
        <v>0</v>
      </c>
      <c r="BC49" s="40"/>
      <c r="BD49" s="40"/>
      <c r="BE49" s="41"/>
      <c r="BF49" s="99">
        <f t="shared" si="63"/>
        <v>0</v>
      </c>
      <c r="BG49" s="40">
        <f t="shared" si="25"/>
        <v>10</v>
      </c>
      <c r="BH49" s="99">
        <f t="shared" si="26"/>
        <v>34509.15</v>
      </c>
      <c r="BI49" s="41">
        <f t="shared" si="27"/>
        <v>10</v>
      </c>
      <c r="BJ49" s="99">
        <f>(AE49+AF49)*0.35</f>
        <v>40260.675000000003</v>
      </c>
      <c r="BK49" s="99"/>
      <c r="BL49" s="99"/>
      <c r="BM49" s="230"/>
      <c r="BN49" s="230">
        <v>5</v>
      </c>
      <c r="BO49" s="99">
        <f t="shared" si="28"/>
        <v>2212.125</v>
      </c>
      <c r="BP49" s="34">
        <f t="shared" si="29"/>
        <v>81406.200000000012</v>
      </c>
      <c r="BQ49" s="34"/>
      <c r="BR49" s="34"/>
      <c r="BS49" s="34"/>
      <c r="BT49" s="34">
        <f t="shared" si="30"/>
        <v>207939.75000000003</v>
      </c>
      <c r="BU49" s="42">
        <f t="shared" si="31"/>
        <v>2495277.0000000005</v>
      </c>
    </row>
    <row r="50" spans="1:73" s="2" customFormat="1" ht="15" customHeight="1">
      <c r="A50" s="66">
        <v>25</v>
      </c>
      <c r="B50" s="27" t="s">
        <v>350</v>
      </c>
      <c r="C50" s="27" t="s">
        <v>172</v>
      </c>
      <c r="D50" s="28" t="s">
        <v>102</v>
      </c>
      <c r="E50" s="27" t="s">
        <v>173</v>
      </c>
      <c r="F50" s="28">
        <v>10</v>
      </c>
      <c r="G50" s="29">
        <v>45169</v>
      </c>
      <c r="H50" s="29">
        <v>46996</v>
      </c>
      <c r="I50" s="27" t="s">
        <v>172</v>
      </c>
      <c r="J50" s="28" t="s">
        <v>152</v>
      </c>
      <c r="K50" s="28" t="s">
        <v>100</v>
      </c>
      <c r="L50" s="30" t="s">
        <v>174</v>
      </c>
      <c r="M50" s="31">
        <v>5.41</v>
      </c>
      <c r="N50" s="32">
        <v>17697</v>
      </c>
      <c r="O50" s="32">
        <f t="shared" si="2"/>
        <v>95740.77</v>
      </c>
      <c r="P50" s="28"/>
      <c r="Q50" s="28">
        <v>8</v>
      </c>
      <c r="R50" s="28">
        <v>9</v>
      </c>
      <c r="S50" s="33"/>
      <c r="T50" s="33">
        <v>4</v>
      </c>
      <c r="U50" s="33"/>
      <c r="V50" s="33">
        <f t="shared" si="3"/>
        <v>0</v>
      </c>
      <c r="W50" s="33">
        <f t="shared" si="4"/>
        <v>12</v>
      </c>
      <c r="X50" s="33">
        <f t="shared" si="5"/>
        <v>9</v>
      </c>
      <c r="Y50" s="34">
        <f t="shared" si="6"/>
        <v>0</v>
      </c>
      <c r="Z50" s="34">
        <f t="shared" si="7"/>
        <v>47870.385000000002</v>
      </c>
      <c r="AA50" s="34">
        <f t="shared" si="8"/>
        <v>53854.183125000003</v>
      </c>
      <c r="AB50" s="34">
        <f t="shared" si="9"/>
        <v>0</v>
      </c>
      <c r="AC50" s="34">
        <f t="shared" si="10"/>
        <v>23935.192500000001</v>
      </c>
      <c r="AD50" s="34">
        <f t="shared" si="11"/>
        <v>0</v>
      </c>
      <c r="AE50" s="34">
        <f t="shared" si="12"/>
        <v>125659.76062500001</v>
      </c>
      <c r="AF50" s="34">
        <f t="shared" si="13"/>
        <v>125659.76062500001</v>
      </c>
      <c r="AG50" s="34">
        <f t="shared" si="14"/>
        <v>25131.952125000003</v>
      </c>
      <c r="AH50" s="34">
        <f t="shared" si="34"/>
        <v>884.85</v>
      </c>
      <c r="AI50" s="34">
        <f>AE50+AF50+AG50+AH50</f>
        <v>277336.32337499998</v>
      </c>
      <c r="AJ50" s="79"/>
      <c r="AK50" s="36">
        <f t="shared" si="16"/>
        <v>0</v>
      </c>
      <c r="AL50" s="41"/>
      <c r="AM50" s="36">
        <f t="shared" si="17"/>
        <v>0</v>
      </c>
      <c r="AN50" s="37">
        <f t="shared" si="18"/>
        <v>0</v>
      </c>
      <c r="AO50" s="36">
        <f t="shared" si="32"/>
        <v>0</v>
      </c>
      <c r="AP50" s="102">
        <v>21</v>
      </c>
      <c r="AQ50" s="36">
        <f t="shared" si="19"/>
        <v>11613.65625</v>
      </c>
      <c r="AR50" s="36"/>
      <c r="AS50" s="36">
        <f t="shared" si="20"/>
        <v>0</v>
      </c>
      <c r="AT50" s="36">
        <f t="shared" si="21"/>
        <v>21</v>
      </c>
      <c r="AU50" s="98">
        <f t="shared" si="22"/>
        <v>11613.65625</v>
      </c>
      <c r="AV50" s="37">
        <f t="shared" si="23"/>
        <v>21</v>
      </c>
      <c r="AW50" s="36">
        <f t="shared" si="24"/>
        <v>11613.65625</v>
      </c>
      <c r="AX50" s="80" t="s">
        <v>175</v>
      </c>
      <c r="AY50" s="80"/>
      <c r="AZ50" s="80" t="s">
        <v>107</v>
      </c>
      <c r="BA50" s="80"/>
      <c r="BB50" s="98">
        <f t="shared" si="33"/>
        <v>5309.0999999999995</v>
      </c>
      <c r="BC50" s="40"/>
      <c r="BD50" s="40"/>
      <c r="BE50" s="41"/>
      <c r="BF50" s="99">
        <f t="shared" si="63"/>
        <v>0</v>
      </c>
      <c r="BG50" s="40">
        <f t="shared" si="25"/>
        <v>21</v>
      </c>
      <c r="BH50" s="99">
        <f t="shared" si="26"/>
        <v>75395.856375000003</v>
      </c>
      <c r="BI50" s="41">
        <f t="shared" si="27"/>
        <v>21</v>
      </c>
      <c r="BJ50" s="99">
        <f>(AE50+AF50)*0.4</f>
        <v>100527.80850000001</v>
      </c>
      <c r="BK50" s="99"/>
      <c r="BL50" s="99"/>
      <c r="BM50" s="230"/>
      <c r="BN50" s="230">
        <v>4</v>
      </c>
      <c r="BO50" s="99">
        <f t="shared" si="28"/>
        <v>1769.7</v>
      </c>
      <c r="BP50" s="34">
        <f t="shared" si="29"/>
        <v>194616.12112500003</v>
      </c>
      <c r="BQ50" s="34"/>
      <c r="BR50" s="34"/>
      <c r="BS50" s="34"/>
      <c r="BT50" s="34">
        <f t="shared" si="30"/>
        <v>471952.44449999998</v>
      </c>
      <c r="BU50" s="42">
        <f t="shared" si="31"/>
        <v>5663429.3339999998</v>
      </c>
    </row>
    <row r="51" spans="1:73" s="2" customFormat="1" ht="15" customHeight="1">
      <c r="A51" s="66">
        <v>26</v>
      </c>
      <c r="B51" s="27" t="s">
        <v>349</v>
      </c>
      <c r="C51" s="27" t="s">
        <v>176</v>
      </c>
      <c r="D51" s="28" t="s">
        <v>145</v>
      </c>
      <c r="E51" s="27" t="s">
        <v>177</v>
      </c>
      <c r="F51" s="28"/>
      <c r="G51" s="29">
        <v>43817</v>
      </c>
      <c r="H51" s="29">
        <v>45644</v>
      </c>
      <c r="I51" s="27" t="s">
        <v>176</v>
      </c>
      <c r="J51" s="28" t="s">
        <v>118</v>
      </c>
      <c r="K51" s="28" t="s">
        <v>178</v>
      </c>
      <c r="L51" s="30" t="s">
        <v>179</v>
      </c>
      <c r="M51" s="31">
        <v>3.57</v>
      </c>
      <c r="N51" s="32">
        <v>17697</v>
      </c>
      <c r="O51" s="32">
        <f t="shared" si="2"/>
        <v>63178.289999999994</v>
      </c>
      <c r="P51" s="44">
        <v>17</v>
      </c>
      <c r="Q51" s="28"/>
      <c r="R51" s="28"/>
      <c r="S51" s="33"/>
      <c r="T51" s="33"/>
      <c r="U51" s="33"/>
      <c r="V51" s="33">
        <f t="shared" si="3"/>
        <v>17</v>
      </c>
      <c r="W51" s="33">
        <f t="shared" si="4"/>
        <v>0</v>
      </c>
      <c r="X51" s="33">
        <f t="shared" si="5"/>
        <v>0</v>
      </c>
      <c r="Y51" s="34">
        <f t="shared" si="6"/>
        <v>67126.933124999996</v>
      </c>
      <c r="Z51" s="34">
        <f t="shared" si="7"/>
        <v>0</v>
      </c>
      <c r="AA51" s="34">
        <f t="shared" si="8"/>
        <v>0</v>
      </c>
      <c r="AB51" s="34">
        <f t="shared" si="9"/>
        <v>0</v>
      </c>
      <c r="AC51" s="34">
        <f t="shared" si="10"/>
        <v>0</v>
      </c>
      <c r="AD51" s="34">
        <f t="shared" si="11"/>
        <v>0</v>
      </c>
      <c r="AE51" s="34">
        <f t="shared" si="12"/>
        <v>67126.933124999996</v>
      </c>
      <c r="AF51" s="34">
        <f t="shared" si="13"/>
        <v>67126.933124999996</v>
      </c>
      <c r="AG51" s="34">
        <f t="shared" si="14"/>
        <v>13425.386624999999</v>
      </c>
      <c r="AH51" s="34">
        <f t="shared" si="34"/>
        <v>0</v>
      </c>
      <c r="AI51" s="34">
        <f t="shared" si="15"/>
        <v>147679.25287500001</v>
      </c>
      <c r="AJ51" s="79">
        <v>17</v>
      </c>
      <c r="AK51" s="36">
        <f t="shared" si="16"/>
        <v>7521.2250000000004</v>
      </c>
      <c r="AL51" s="41"/>
      <c r="AM51" s="36">
        <f t="shared" si="17"/>
        <v>0</v>
      </c>
      <c r="AN51" s="37">
        <f t="shared" si="18"/>
        <v>17</v>
      </c>
      <c r="AO51" s="36">
        <f t="shared" si="32"/>
        <v>7521.2250000000004</v>
      </c>
      <c r="AP51" s="41"/>
      <c r="AQ51" s="36">
        <f t="shared" si="19"/>
        <v>0</v>
      </c>
      <c r="AR51" s="36"/>
      <c r="AS51" s="36">
        <f t="shared" si="20"/>
        <v>0</v>
      </c>
      <c r="AT51" s="36">
        <f t="shared" si="21"/>
        <v>0</v>
      </c>
      <c r="AU51" s="98">
        <f t="shared" si="22"/>
        <v>0</v>
      </c>
      <c r="AV51" s="37">
        <f t="shared" si="23"/>
        <v>17</v>
      </c>
      <c r="AW51" s="36">
        <f t="shared" si="24"/>
        <v>7521.2250000000004</v>
      </c>
      <c r="AX51" s="80" t="s">
        <v>180</v>
      </c>
      <c r="AY51" s="80" t="s">
        <v>115</v>
      </c>
      <c r="AZ51" s="80"/>
      <c r="BA51" s="80"/>
      <c r="BB51" s="98">
        <f t="shared" si="33"/>
        <v>8848.5</v>
      </c>
      <c r="BC51" s="40"/>
      <c r="BD51" s="40"/>
      <c r="BE51" s="41"/>
      <c r="BF51" s="99">
        <f t="shared" si="63"/>
        <v>0</v>
      </c>
      <c r="BG51" s="40">
        <f t="shared" si="25"/>
        <v>17</v>
      </c>
      <c r="BH51" s="99">
        <f t="shared" si="26"/>
        <v>40276.159874999998</v>
      </c>
      <c r="BI51" s="41">
        <f t="shared" si="27"/>
        <v>17</v>
      </c>
      <c r="BJ51" s="99">
        <f>(AE51+AF51)*0.4</f>
        <v>53701.546499999997</v>
      </c>
      <c r="BK51" s="99"/>
      <c r="BL51" s="99"/>
      <c r="BM51" s="230"/>
      <c r="BN51" s="230"/>
      <c r="BO51" s="99">
        <f t="shared" si="28"/>
        <v>0</v>
      </c>
      <c r="BP51" s="34">
        <f t="shared" si="29"/>
        <v>110347.43137499999</v>
      </c>
      <c r="BQ51" s="34"/>
      <c r="BR51" s="34"/>
      <c r="BS51" s="34"/>
      <c r="BT51" s="34">
        <f t="shared" si="30"/>
        <v>258026.68424999999</v>
      </c>
      <c r="BU51" s="42">
        <f t="shared" si="31"/>
        <v>3096320.2110000001</v>
      </c>
    </row>
    <row r="52" spans="1:73" s="2" customFormat="1" ht="15" customHeight="1">
      <c r="A52" s="66">
        <v>27</v>
      </c>
      <c r="B52" s="27" t="s">
        <v>348</v>
      </c>
      <c r="C52" s="27" t="s">
        <v>181</v>
      </c>
      <c r="D52" s="28" t="s">
        <v>102</v>
      </c>
      <c r="E52" s="27" t="s">
        <v>182</v>
      </c>
      <c r="F52" s="28"/>
      <c r="G52" s="29"/>
      <c r="H52" s="29"/>
      <c r="I52" s="27" t="s">
        <v>181</v>
      </c>
      <c r="J52" s="28">
        <v>2</v>
      </c>
      <c r="K52" s="28" t="s">
        <v>119</v>
      </c>
      <c r="L52" s="30" t="s">
        <v>183</v>
      </c>
      <c r="M52" s="31">
        <v>4.74</v>
      </c>
      <c r="N52" s="32">
        <v>17697</v>
      </c>
      <c r="O52" s="32">
        <f t="shared" si="2"/>
        <v>83883.78</v>
      </c>
      <c r="P52" s="28"/>
      <c r="Q52" s="28">
        <v>15</v>
      </c>
      <c r="R52" s="44"/>
      <c r="S52" s="33"/>
      <c r="T52" s="33"/>
      <c r="U52" s="33"/>
      <c r="V52" s="33">
        <f t="shared" si="3"/>
        <v>0</v>
      </c>
      <c r="W52" s="33">
        <f t="shared" si="4"/>
        <v>15</v>
      </c>
      <c r="X52" s="33">
        <f t="shared" si="5"/>
        <v>0</v>
      </c>
      <c r="Y52" s="34">
        <f t="shared" si="6"/>
        <v>0</v>
      </c>
      <c r="Z52" s="34">
        <f t="shared" si="7"/>
        <v>78641.043749999997</v>
      </c>
      <c r="AA52" s="34">
        <f t="shared" si="8"/>
        <v>0</v>
      </c>
      <c r="AB52" s="34">
        <f t="shared" si="9"/>
        <v>0</v>
      </c>
      <c r="AC52" s="34">
        <f t="shared" si="10"/>
        <v>0</v>
      </c>
      <c r="AD52" s="34">
        <f t="shared" si="11"/>
        <v>0</v>
      </c>
      <c r="AE52" s="34">
        <f t="shared" si="12"/>
        <v>78641.043749999997</v>
      </c>
      <c r="AF52" s="34">
        <f t="shared" si="13"/>
        <v>78641.043749999997</v>
      </c>
      <c r="AG52" s="34">
        <f t="shared" si="14"/>
        <v>15728.20875</v>
      </c>
      <c r="AH52" s="34">
        <f t="shared" si="34"/>
        <v>0</v>
      </c>
      <c r="AI52" s="34">
        <f t="shared" si="15"/>
        <v>173010.29624999998</v>
      </c>
      <c r="AJ52" s="79"/>
      <c r="AK52" s="36">
        <f t="shared" si="16"/>
        <v>0</v>
      </c>
      <c r="AL52" s="41"/>
      <c r="AM52" s="36">
        <f t="shared" si="17"/>
        <v>0</v>
      </c>
      <c r="AN52" s="37">
        <f t="shared" si="18"/>
        <v>0</v>
      </c>
      <c r="AO52" s="36">
        <f t="shared" si="32"/>
        <v>0</v>
      </c>
      <c r="AP52" s="40">
        <v>15</v>
      </c>
      <c r="AQ52" s="36">
        <f t="shared" si="19"/>
        <v>8295.46875</v>
      </c>
      <c r="AR52" s="36"/>
      <c r="AS52" s="36">
        <f t="shared" si="20"/>
        <v>0</v>
      </c>
      <c r="AT52" s="36">
        <f t="shared" si="21"/>
        <v>15</v>
      </c>
      <c r="AU52" s="98">
        <f t="shared" si="22"/>
        <v>8295.46875</v>
      </c>
      <c r="AV52" s="37">
        <f t="shared" si="23"/>
        <v>15</v>
      </c>
      <c r="AW52" s="36">
        <f t="shared" si="24"/>
        <v>8295.46875</v>
      </c>
      <c r="AX52" s="80" t="s">
        <v>184</v>
      </c>
      <c r="AY52" s="80"/>
      <c r="AZ52" s="80" t="s">
        <v>115</v>
      </c>
      <c r="BA52" s="80"/>
      <c r="BB52" s="98">
        <f t="shared" si="33"/>
        <v>10618.199999999999</v>
      </c>
      <c r="BC52" s="40"/>
      <c r="BD52" s="40"/>
      <c r="BE52" s="41"/>
      <c r="BF52" s="99">
        <f t="shared" si="63"/>
        <v>0</v>
      </c>
      <c r="BG52" s="40">
        <f t="shared" si="25"/>
        <v>15</v>
      </c>
      <c r="BH52" s="99">
        <f t="shared" si="26"/>
        <v>47184.626249999994</v>
      </c>
      <c r="BI52" s="41">
        <v>15</v>
      </c>
      <c r="BJ52" s="99">
        <f>(AE52+AF52)*0.3</f>
        <v>47184.626249999994</v>
      </c>
      <c r="BK52" s="99"/>
      <c r="BL52" s="99"/>
      <c r="BM52" s="230"/>
      <c r="BN52" s="230">
        <v>5</v>
      </c>
      <c r="BO52" s="99">
        <f t="shared" si="28"/>
        <v>2212.125</v>
      </c>
      <c r="BP52" s="34">
        <f t="shared" si="29"/>
        <v>115495.04624999998</v>
      </c>
      <c r="BQ52" s="34"/>
      <c r="BR52" s="34"/>
      <c r="BS52" s="34"/>
      <c r="BT52" s="34">
        <f t="shared" si="30"/>
        <v>288505.34249999997</v>
      </c>
      <c r="BU52" s="42">
        <f t="shared" si="31"/>
        <v>3462064.1099999994</v>
      </c>
    </row>
    <row r="53" spans="1:73" s="2" customFormat="1" ht="15" customHeight="1">
      <c r="A53" s="66">
        <v>28</v>
      </c>
      <c r="B53" s="27" t="s">
        <v>352</v>
      </c>
      <c r="C53" s="27" t="s">
        <v>185</v>
      </c>
      <c r="D53" s="28" t="s">
        <v>145</v>
      </c>
      <c r="E53" s="27" t="s">
        <v>186</v>
      </c>
      <c r="F53" s="31"/>
      <c r="G53" s="29"/>
      <c r="H53" s="29"/>
      <c r="I53" s="27" t="s">
        <v>185</v>
      </c>
      <c r="J53" s="28" t="s">
        <v>187</v>
      </c>
      <c r="K53" s="31" t="s">
        <v>178</v>
      </c>
      <c r="L53" s="30" t="s">
        <v>143</v>
      </c>
      <c r="M53" s="31">
        <v>3.32</v>
      </c>
      <c r="N53" s="32">
        <v>17697</v>
      </c>
      <c r="O53" s="32">
        <f t="shared" si="2"/>
        <v>58754.039999999994</v>
      </c>
      <c r="P53" s="28">
        <v>15</v>
      </c>
      <c r="Q53" s="28"/>
      <c r="R53" s="44"/>
      <c r="S53" s="33"/>
      <c r="T53" s="33"/>
      <c r="U53" s="33"/>
      <c r="V53" s="33">
        <f t="shared" si="3"/>
        <v>15</v>
      </c>
      <c r="W53" s="33">
        <f t="shared" si="4"/>
        <v>0</v>
      </c>
      <c r="X53" s="33">
        <f t="shared" si="5"/>
        <v>0</v>
      </c>
      <c r="Y53" s="34">
        <f t="shared" si="6"/>
        <v>55081.912499999991</v>
      </c>
      <c r="Z53" s="34">
        <f t="shared" si="7"/>
        <v>0</v>
      </c>
      <c r="AA53" s="34">
        <f t="shared" si="8"/>
        <v>0</v>
      </c>
      <c r="AB53" s="34">
        <f t="shared" si="9"/>
        <v>0</v>
      </c>
      <c r="AC53" s="34">
        <f t="shared" si="10"/>
        <v>0</v>
      </c>
      <c r="AD53" s="34">
        <f t="shared" si="11"/>
        <v>0</v>
      </c>
      <c r="AE53" s="34">
        <f t="shared" si="12"/>
        <v>55081.912499999991</v>
      </c>
      <c r="AF53" s="34">
        <f t="shared" si="13"/>
        <v>55081.912499999991</v>
      </c>
      <c r="AG53" s="34">
        <f t="shared" si="14"/>
        <v>11016.3825</v>
      </c>
      <c r="AH53" s="34">
        <f t="shared" si="34"/>
        <v>0</v>
      </c>
      <c r="AI53" s="34">
        <f t="shared" si="15"/>
        <v>121180.20749999999</v>
      </c>
      <c r="AJ53" s="79"/>
      <c r="AK53" s="36">
        <f t="shared" si="16"/>
        <v>0</v>
      </c>
      <c r="AL53" s="41"/>
      <c r="AM53" s="36">
        <f t="shared" si="17"/>
        <v>0</v>
      </c>
      <c r="AN53" s="37"/>
      <c r="AO53" s="36">
        <f t="shared" si="32"/>
        <v>0</v>
      </c>
      <c r="AP53" s="100"/>
      <c r="AQ53" s="36">
        <f t="shared" si="19"/>
        <v>0</v>
      </c>
      <c r="AR53" s="35"/>
      <c r="AS53" s="36">
        <f t="shared" si="20"/>
        <v>0</v>
      </c>
      <c r="AT53" s="36">
        <f t="shared" si="21"/>
        <v>0</v>
      </c>
      <c r="AU53" s="98">
        <f t="shared" si="22"/>
        <v>0</v>
      </c>
      <c r="AV53" s="37">
        <f t="shared" si="23"/>
        <v>0</v>
      </c>
      <c r="AW53" s="36">
        <f t="shared" si="24"/>
        <v>0</v>
      </c>
      <c r="AX53" s="80"/>
      <c r="AY53" s="80"/>
      <c r="AZ53" s="80"/>
      <c r="BA53" s="80"/>
      <c r="BB53" s="98">
        <f t="shared" si="33"/>
        <v>0</v>
      </c>
      <c r="BC53" s="40"/>
      <c r="BD53" s="40"/>
      <c r="BE53" s="41"/>
      <c r="BF53" s="99">
        <f t="shared" si="63"/>
        <v>0</v>
      </c>
      <c r="BG53" s="40">
        <f t="shared" si="25"/>
        <v>15</v>
      </c>
      <c r="BH53" s="99">
        <f t="shared" si="26"/>
        <v>33049.147499999992</v>
      </c>
      <c r="BI53" s="41"/>
      <c r="BJ53" s="99"/>
      <c r="BK53" s="99"/>
      <c r="BL53" s="234"/>
      <c r="BM53" s="230">
        <v>17697</v>
      </c>
      <c r="BN53" s="230">
        <v>3</v>
      </c>
      <c r="BO53" s="99">
        <f t="shared" si="28"/>
        <v>1327.2750000000001</v>
      </c>
      <c r="BP53" s="34">
        <f t="shared" si="29"/>
        <v>52073.422499999993</v>
      </c>
      <c r="BQ53" s="34"/>
      <c r="BR53" s="34"/>
      <c r="BS53" s="34"/>
      <c r="BT53" s="34">
        <f t="shared" si="30"/>
        <v>173253.62999999998</v>
      </c>
      <c r="BU53" s="42">
        <f t="shared" si="31"/>
        <v>2079043.5599999996</v>
      </c>
    </row>
    <row r="54" spans="1:73" s="2" customFormat="1" ht="15" customHeight="1">
      <c r="A54" s="66">
        <v>29</v>
      </c>
      <c r="B54" s="27" t="s">
        <v>358</v>
      </c>
      <c r="C54" s="27" t="s">
        <v>188</v>
      </c>
      <c r="D54" s="28" t="s">
        <v>102</v>
      </c>
      <c r="E54" s="27" t="s">
        <v>189</v>
      </c>
      <c r="F54" s="31">
        <v>6</v>
      </c>
      <c r="G54" s="29">
        <v>44071</v>
      </c>
      <c r="H54" s="29">
        <v>45897</v>
      </c>
      <c r="I54" s="27" t="s">
        <v>188</v>
      </c>
      <c r="J54" s="28" t="s">
        <v>118</v>
      </c>
      <c r="K54" s="31" t="s">
        <v>119</v>
      </c>
      <c r="L54" s="30" t="s">
        <v>190</v>
      </c>
      <c r="M54" s="28">
        <v>4.99</v>
      </c>
      <c r="N54" s="32">
        <v>17697</v>
      </c>
      <c r="O54" s="32">
        <f t="shared" si="2"/>
        <v>88308.03</v>
      </c>
      <c r="P54" s="28"/>
      <c r="Q54" s="28">
        <v>10</v>
      </c>
      <c r="R54" s="28">
        <v>8</v>
      </c>
      <c r="S54" s="33"/>
      <c r="T54" s="33"/>
      <c r="U54" s="33"/>
      <c r="V54" s="33">
        <f t="shared" si="3"/>
        <v>0</v>
      </c>
      <c r="W54" s="33">
        <f t="shared" si="4"/>
        <v>10</v>
      </c>
      <c r="X54" s="33">
        <f t="shared" si="5"/>
        <v>8</v>
      </c>
      <c r="Y54" s="34">
        <f t="shared" si="6"/>
        <v>0</v>
      </c>
      <c r="Z54" s="34">
        <f t="shared" si="7"/>
        <v>55192.518750000003</v>
      </c>
      <c r="AA54" s="34">
        <f t="shared" si="8"/>
        <v>44154.014999999999</v>
      </c>
      <c r="AB54" s="34">
        <f t="shared" si="9"/>
        <v>0</v>
      </c>
      <c r="AC54" s="34">
        <f t="shared" si="10"/>
        <v>0</v>
      </c>
      <c r="AD54" s="34">
        <f t="shared" si="11"/>
        <v>0</v>
      </c>
      <c r="AE54" s="34">
        <f t="shared" si="12"/>
        <v>99346.533750000002</v>
      </c>
      <c r="AF54" s="34">
        <f t="shared" si="13"/>
        <v>99346.533750000002</v>
      </c>
      <c r="AG54" s="34">
        <f t="shared" si="14"/>
        <v>19869.306750000003</v>
      </c>
      <c r="AH54" s="34">
        <f t="shared" si="34"/>
        <v>0</v>
      </c>
      <c r="AI54" s="34">
        <f t="shared" si="15"/>
        <v>218562.37424999999</v>
      </c>
      <c r="AJ54" s="79"/>
      <c r="AK54" s="36">
        <f t="shared" si="16"/>
        <v>0</v>
      </c>
      <c r="AL54" s="41"/>
      <c r="AM54" s="36">
        <f t="shared" si="17"/>
        <v>0</v>
      </c>
      <c r="AN54" s="37">
        <f t="shared" si="18"/>
        <v>0</v>
      </c>
      <c r="AO54" s="36">
        <f t="shared" si="32"/>
        <v>0</v>
      </c>
      <c r="AP54" s="41">
        <v>0</v>
      </c>
      <c r="AQ54" s="36">
        <f t="shared" si="19"/>
        <v>0</v>
      </c>
      <c r="AR54" s="35">
        <v>18</v>
      </c>
      <c r="AS54" s="36">
        <f t="shared" si="20"/>
        <v>7963.6500000000005</v>
      </c>
      <c r="AT54" s="36">
        <f t="shared" si="21"/>
        <v>18</v>
      </c>
      <c r="AU54" s="98">
        <f t="shared" si="22"/>
        <v>7963.6500000000005</v>
      </c>
      <c r="AV54" s="37">
        <f t="shared" si="23"/>
        <v>18</v>
      </c>
      <c r="AW54" s="36">
        <f t="shared" si="24"/>
        <v>7963.6500000000005</v>
      </c>
      <c r="AX54" s="80" t="s">
        <v>191</v>
      </c>
      <c r="AY54" s="80"/>
      <c r="AZ54" s="80"/>
      <c r="BA54" s="80" t="s">
        <v>115</v>
      </c>
      <c r="BB54" s="98">
        <f t="shared" si="33"/>
        <v>10618.199999999999</v>
      </c>
      <c r="BC54" s="40">
        <v>1</v>
      </c>
      <c r="BD54" s="40"/>
      <c r="BE54" s="41"/>
      <c r="BF54" s="99">
        <f t="shared" si="63"/>
        <v>3539.4</v>
      </c>
      <c r="BG54" s="40">
        <f t="shared" si="25"/>
        <v>18</v>
      </c>
      <c r="BH54" s="99">
        <f t="shared" si="26"/>
        <v>59607.920249999996</v>
      </c>
      <c r="BI54" s="41">
        <f t="shared" si="27"/>
        <v>18</v>
      </c>
      <c r="BJ54" s="99">
        <f>(AE54+AF54)*0.3</f>
        <v>59607.920249999996</v>
      </c>
      <c r="BK54" s="99"/>
      <c r="BL54" s="234"/>
      <c r="BM54" s="230"/>
      <c r="BN54" s="230">
        <v>2</v>
      </c>
      <c r="BO54" s="99">
        <f t="shared" si="28"/>
        <v>884.85</v>
      </c>
      <c r="BP54" s="34">
        <f t="shared" si="29"/>
        <v>142221.9405</v>
      </c>
      <c r="BQ54" s="34"/>
      <c r="BR54" s="34"/>
      <c r="BS54" s="34"/>
      <c r="BT54" s="34">
        <f t="shared" si="30"/>
        <v>360784.31475000002</v>
      </c>
      <c r="BU54" s="42">
        <f t="shared" si="31"/>
        <v>4329411.7770000007</v>
      </c>
    </row>
    <row r="55" spans="1:73" s="2" customFormat="1" ht="15" customHeight="1">
      <c r="A55" s="66">
        <v>30</v>
      </c>
      <c r="B55" s="27" t="s">
        <v>359</v>
      </c>
      <c r="C55" s="27" t="s">
        <v>192</v>
      </c>
      <c r="D55" s="28" t="s">
        <v>102</v>
      </c>
      <c r="E55" s="103" t="s">
        <v>193</v>
      </c>
      <c r="F55" s="28"/>
      <c r="G55" s="29"/>
      <c r="H55" s="29"/>
      <c r="I55" s="27" t="s">
        <v>192</v>
      </c>
      <c r="J55" s="28"/>
      <c r="K55" s="28" t="s">
        <v>119</v>
      </c>
      <c r="L55" s="30" t="s">
        <v>190</v>
      </c>
      <c r="M55" s="31">
        <v>4.99</v>
      </c>
      <c r="N55" s="32">
        <v>17697</v>
      </c>
      <c r="O55" s="32">
        <f t="shared" si="2"/>
        <v>88308.03</v>
      </c>
      <c r="P55" s="28"/>
      <c r="Q55" s="28">
        <v>8</v>
      </c>
      <c r="R55" s="28"/>
      <c r="S55" s="33"/>
      <c r="T55" s="33"/>
      <c r="U55" s="33"/>
      <c r="V55" s="33">
        <f t="shared" si="3"/>
        <v>0</v>
      </c>
      <c r="W55" s="33">
        <f t="shared" si="4"/>
        <v>8</v>
      </c>
      <c r="X55" s="33">
        <f t="shared" si="5"/>
        <v>0</v>
      </c>
      <c r="Y55" s="34">
        <f t="shared" si="6"/>
        <v>0</v>
      </c>
      <c r="Z55" s="34">
        <f t="shared" si="7"/>
        <v>44154.014999999999</v>
      </c>
      <c r="AA55" s="34">
        <f t="shared" si="8"/>
        <v>0</v>
      </c>
      <c r="AB55" s="34">
        <f t="shared" si="9"/>
        <v>0</v>
      </c>
      <c r="AC55" s="34">
        <f t="shared" si="10"/>
        <v>0</v>
      </c>
      <c r="AD55" s="34">
        <f t="shared" si="11"/>
        <v>0</v>
      </c>
      <c r="AE55" s="34">
        <f t="shared" si="12"/>
        <v>44154.014999999999</v>
      </c>
      <c r="AF55" s="34">
        <f t="shared" si="13"/>
        <v>44154.014999999999</v>
      </c>
      <c r="AG55" s="34">
        <f t="shared" si="14"/>
        <v>8830.8029999999999</v>
      </c>
      <c r="AH55" s="34">
        <f t="shared" si="34"/>
        <v>0</v>
      </c>
      <c r="AI55" s="34">
        <f t="shared" si="15"/>
        <v>97138.832999999999</v>
      </c>
      <c r="AJ55" s="79"/>
      <c r="AK55" s="36">
        <f t="shared" si="16"/>
        <v>0</v>
      </c>
      <c r="AL55" s="41"/>
      <c r="AM55" s="36">
        <f t="shared" si="17"/>
        <v>0</v>
      </c>
      <c r="AN55" s="37">
        <f t="shared" si="18"/>
        <v>0</v>
      </c>
      <c r="AO55" s="36">
        <f t="shared" si="32"/>
        <v>0</v>
      </c>
      <c r="AP55" s="41"/>
      <c r="AQ55" s="36">
        <f t="shared" si="19"/>
        <v>0</v>
      </c>
      <c r="AR55" s="35">
        <v>8</v>
      </c>
      <c r="AS55" s="36">
        <f t="shared" si="20"/>
        <v>3539.4</v>
      </c>
      <c r="AT55" s="36">
        <f t="shared" si="21"/>
        <v>8</v>
      </c>
      <c r="AU55" s="98">
        <f t="shared" si="22"/>
        <v>3539.4</v>
      </c>
      <c r="AV55" s="37">
        <f t="shared" si="23"/>
        <v>8</v>
      </c>
      <c r="AW55" s="36">
        <f t="shared" si="24"/>
        <v>3539.4</v>
      </c>
      <c r="AX55" s="80" t="s">
        <v>143</v>
      </c>
      <c r="AY55" s="80"/>
      <c r="AZ55" s="80"/>
      <c r="BA55" s="80"/>
      <c r="BB55" s="98">
        <f t="shared" si="33"/>
        <v>0</v>
      </c>
      <c r="BC55" s="40"/>
      <c r="BD55" s="40"/>
      <c r="BE55" s="41"/>
      <c r="BF55" s="99">
        <f t="shared" si="63"/>
        <v>0</v>
      </c>
      <c r="BG55" s="40">
        <f t="shared" si="25"/>
        <v>8</v>
      </c>
      <c r="BH55" s="99">
        <f t="shared" si="26"/>
        <v>26492.409</v>
      </c>
      <c r="BI55" s="41">
        <f t="shared" si="27"/>
        <v>8</v>
      </c>
      <c r="BJ55" s="99">
        <f>(AE55+AF55)*0.3</f>
        <v>26492.409</v>
      </c>
      <c r="BK55" s="99"/>
      <c r="BL55" s="234"/>
      <c r="BM55" s="230"/>
      <c r="BN55" s="230">
        <v>2</v>
      </c>
      <c r="BO55" s="99">
        <f t="shared" si="28"/>
        <v>884.85</v>
      </c>
      <c r="BP55" s="34">
        <f t="shared" si="29"/>
        <v>57409.067999999999</v>
      </c>
      <c r="BQ55" s="34"/>
      <c r="BR55" s="34"/>
      <c r="BS55" s="34"/>
      <c r="BT55" s="34">
        <f t="shared" si="30"/>
        <v>154547.90100000001</v>
      </c>
      <c r="BU55" s="42">
        <f t="shared" si="31"/>
        <v>1854574.8120000002</v>
      </c>
    </row>
    <row r="56" spans="1:73" s="2" customFormat="1" ht="15" customHeight="1">
      <c r="A56" s="66">
        <v>31</v>
      </c>
      <c r="B56" s="27" t="s">
        <v>353</v>
      </c>
      <c r="C56" s="77" t="s">
        <v>121</v>
      </c>
      <c r="D56" s="28" t="s">
        <v>102</v>
      </c>
      <c r="E56" s="27" t="s">
        <v>194</v>
      </c>
      <c r="F56" s="31"/>
      <c r="G56" s="78"/>
      <c r="H56" s="29"/>
      <c r="I56" s="77" t="s">
        <v>121</v>
      </c>
      <c r="J56" s="31" t="s">
        <v>112</v>
      </c>
      <c r="K56" s="28" t="s">
        <v>113</v>
      </c>
      <c r="L56" s="30" t="s">
        <v>195</v>
      </c>
      <c r="M56" s="31">
        <v>4.2300000000000004</v>
      </c>
      <c r="N56" s="32">
        <v>17697</v>
      </c>
      <c r="O56" s="32">
        <f t="shared" si="2"/>
        <v>74858.310000000012</v>
      </c>
      <c r="P56" s="28"/>
      <c r="Q56" s="28"/>
      <c r="R56" s="28"/>
      <c r="S56" s="33"/>
      <c r="T56" s="33">
        <v>4</v>
      </c>
      <c r="U56" s="33"/>
      <c r="V56" s="33">
        <f t="shared" si="3"/>
        <v>0</v>
      </c>
      <c r="W56" s="33">
        <f t="shared" si="4"/>
        <v>4</v>
      </c>
      <c r="X56" s="33">
        <f t="shared" si="5"/>
        <v>0</v>
      </c>
      <c r="Y56" s="34">
        <f t="shared" si="6"/>
        <v>0</v>
      </c>
      <c r="Z56" s="34">
        <f t="shared" si="7"/>
        <v>0</v>
      </c>
      <c r="AA56" s="34">
        <f t="shared" si="8"/>
        <v>0</v>
      </c>
      <c r="AB56" s="34">
        <f t="shared" si="9"/>
        <v>0</v>
      </c>
      <c r="AC56" s="34">
        <f t="shared" si="10"/>
        <v>18714.577500000003</v>
      </c>
      <c r="AD56" s="34">
        <f t="shared" si="11"/>
        <v>0</v>
      </c>
      <c r="AE56" s="34">
        <f t="shared" si="12"/>
        <v>18714.577500000003</v>
      </c>
      <c r="AF56" s="34">
        <f t="shared" si="13"/>
        <v>18714.577500000003</v>
      </c>
      <c r="AG56" s="34">
        <f t="shared" si="14"/>
        <v>3742.915500000001</v>
      </c>
      <c r="AH56" s="34">
        <f t="shared" si="34"/>
        <v>884.85</v>
      </c>
      <c r="AI56" s="34">
        <f>AE56+AF56+AG56+AH56</f>
        <v>42056.920500000007</v>
      </c>
      <c r="AJ56" s="79"/>
      <c r="AK56" s="36">
        <f t="shared" si="16"/>
        <v>0</v>
      </c>
      <c r="AL56" s="41"/>
      <c r="AM56" s="36">
        <f t="shared" si="17"/>
        <v>0</v>
      </c>
      <c r="AN56" s="37"/>
      <c r="AO56" s="36">
        <f t="shared" si="32"/>
        <v>0</v>
      </c>
      <c r="AP56" s="41"/>
      <c r="AQ56" s="36">
        <f t="shared" si="19"/>
        <v>0</v>
      </c>
      <c r="AR56" s="35"/>
      <c r="AS56" s="36">
        <f t="shared" si="20"/>
        <v>0</v>
      </c>
      <c r="AT56" s="36">
        <f t="shared" si="21"/>
        <v>0</v>
      </c>
      <c r="AU56" s="98">
        <f t="shared" si="22"/>
        <v>0</v>
      </c>
      <c r="AV56" s="37">
        <f t="shared" si="23"/>
        <v>0</v>
      </c>
      <c r="AW56" s="36">
        <f t="shared" si="24"/>
        <v>0</v>
      </c>
      <c r="AX56" s="80"/>
      <c r="AY56" s="80"/>
      <c r="AZ56" s="80"/>
      <c r="BA56" s="80"/>
      <c r="BB56" s="98">
        <f t="shared" si="33"/>
        <v>0</v>
      </c>
      <c r="BC56" s="40"/>
      <c r="BD56" s="40"/>
      <c r="BE56" s="41"/>
      <c r="BF56" s="99">
        <f t="shared" si="63"/>
        <v>0</v>
      </c>
      <c r="BG56" s="40">
        <f t="shared" si="25"/>
        <v>4</v>
      </c>
      <c r="BH56" s="99">
        <f t="shared" si="26"/>
        <v>11228.746500000001</v>
      </c>
      <c r="BI56" s="41"/>
      <c r="BJ56" s="99"/>
      <c r="BK56" s="99"/>
      <c r="BL56" s="234"/>
      <c r="BM56" s="230"/>
      <c r="BN56" s="230"/>
      <c r="BO56" s="99">
        <f t="shared" si="28"/>
        <v>0</v>
      </c>
      <c r="BP56" s="34">
        <f t="shared" si="29"/>
        <v>11228.746500000001</v>
      </c>
      <c r="BQ56" s="34"/>
      <c r="BR56" s="34"/>
      <c r="BS56" s="34"/>
      <c r="BT56" s="34">
        <f t="shared" si="30"/>
        <v>53285.667000000009</v>
      </c>
      <c r="BU56" s="42">
        <f t="shared" si="31"/>
        <v>639428.00400000007</v>
      </c>
    </row>
    <row r="57" spans="1:73" s="2" customFormat="1" ht="15" customHeight="1">
      <c r="A57" s="66">
        <v>32</v>
      </c>
      <c r="B57" s="104" t="s">
        <v>360</v>
      </c>
      <c r="C57" s="77" t="s">
        <v>196</v>
      </c>
      <c r="D57" s="31" t="s">
        <v>102</v>
      </c>
      <c r="E57" s="105" t="s">
        <v>197</v>
      </c>
      <c r="F57" s="31">
        <v>7</v>
      </c>
      <c r="G57" s="78">
        <v>45139</v>
      </c>
      <c r="H57" s="106">
        <v>46996</v>
      </c>
      <c r="I57" s="77" t="s">
        <v>196</v>
      </c>
      <c r="J57" s="31" t="s">
        <v>118</v>
      </c>
      <c r="K57" s="28" t="s">
        <v>119</v>
      </c>
      <c r="L57" s="30" t="s">
        <v>198</v>
      </c>
      <c r="M57" s="31">
        <v>4.9000000000000004</v>
      </c>
      <c r="N57" s="32">
        <v>17697</v>
      </c>
      <c r="O57" s="32">
        <f t="shared" si="2"/>
        <v>86715.3</v>
      </c>
      <c r="P57" s="28"/>
      <c r="Q57" s="28"/>
      <c r="R57" s="28">
        <v>4</v>
      </c>
      <c r="S57" s="33"/>
      <c r="T57" s="33"/>
      <c r="U57" s="33"/>
      <c r="V57" s="33">
        <f t="shared" si="3"/>
        <v>0</v>
      </c>
      <c r="W57" s="33">
        <f t="shared" si="4"/>
        <v>0</v>
      </c>
      <c r="X57" s="33">
        <f t="shared" si="5"/>
        <v>4</v>
      </c>
      <c r="Y57" s="34">
        <f t="shared" si="6"/>
        <v>0</v>
      </c>
      <c r="Z57" s="34">
        <f t="shared" si="7"/>
        <v>0</v>
      </c>
      <c r="AA57" s="34">
        <f t="shared" si="8"/>
        <v>21678.825000000001</v>
      </c>
      <c r="AB57" s="34">
        <f t="shared" si="9"/>
        <v>0</v>
      </c>
      <c r="AC57" s="34">
        <f t="shared" si="10"/>
        <v>0</v>
      </c>
      <c r="AD57" s="34">
        <f t="shared" si="11"/>
        <v>0</v>
      </c>
      <c r="AE57" s="34">
        <f t="shared" si="12"/>
        <v>21678.825000000001</v>
      </c>
      <c r="AF57" s="34">
        <f t="shared" si="13"/>
        <v>21678.825000000001</v>
      </c>
      <c r="AG57" s="34">
        <f t="shared" si="14"/>
        <v>4335.7650000000003</v>
      </c>
      <c r="AH57" s="34">
        <f t="shared" si="34"/>
        <v>0</v>
      </c>
      <c r="AI57" s="34">
        <f t="shared" si="15"/>
        <v>47693.415000000001</v>
      </c>
      <c r="AJ57" s="79"/>
      <c r="AK57" s="36">
        <f t="shared" si="16"/>
        <v>0</v>
      </c>
      <c r="AL57" s="41"/>
      <c r="AM57" s="36">
        <f t="shared" si="17"/>
        <v>0</v>
      </c>
      <c r="AN57" s="37">
        <f t="shared" si="18"/>
        <v>0</v>
      </c>
      <c r="AO57" s="36">
        <f t="shared" si="32"/>
        <v>0</v>
      </c>
      <c r="AP57" s="41"/>
      <c r="AQ57" s="36">
        <f t="shared" si="19"/>
        <v>0</v>
      </c>
      <c r="AR57" s="35"/>
      <c r="AS57" s="36">
        <f t="shared" si="20"/>
        <v>0</v>
      </c>
      <c r="AT57" s="36">
        <f t="shared" si="21"/>
        <v>0</v>
      </c>
      <c r="AU57" s="98">
        <f t="shared" si="22"/>
        <v>0</v>
      </c>
      <c r="AV57" s="37">
        <f t="shared" si="23"/>
        <v>0</v>
      </c>
      <c r="AW57" s="36">
        <f t="shared" si="24"/>
        <v>0</v>
      </c>
      <c r="AX57" s="80"/>
      <c r="AY57" s="80"/>
      <c r="AZ57" s="80"/>
      <c r="BA57" s="80"/>
      <c r="BB57" s="98">
        <f t="shared" si="33"/>
        <v>0</v>
      </c>
      <c r="BC57" s="40"/>
      <c r="BD57" s="40"/>
      <c r="BE57" s="41"/>
      <c r="BF57" s="99">
        <f t="shared" si="63"/>
        <v>0</v>
      </c>
      <c r="BG57" s="40">
        <f t="shared" si="25"/>
        <v>4</v>
      </c>
      <c r="BH57" s="99">
        <f t="shared" si="26"/>
        <v>13007.295</v>
      </c>
      <c r="BI57" s="41">
        <f t="shared" si="27"/>
        <v>4</v>
      </c>
      <c r="BJ57" s="99">
        <f>(AE57+AF57)*0.3</f>
        <v>13007.295</v>
      </c>
      <c r="BK57" s="99"/>
      <c r="BL57" s="99"/>
      <c r="BM57" s="230"/>
      <c r="BN57" s="230"/>
      <c r="BO57" s="99">
        <f t="shared" si="28"/>
        <v>0</v>
      </c>
      <c r="BP57" s="34">
        <f t="shared" si="29"/>
        <v>26014.59</v>
      </c>
      <c r="BQ57" s="34"/>
      <c r="BR57" s="34"/>
      <c r="BS57" s="34"/>
      <c r="BT57" s="34">
        <f t="shared" si="30"/>
        <v>73708.005000000005</v>
      </c>
      <c r="BU57" s="42">
        <f t="shared" si="31"/>
        <v>884496.06</v>
      </c>
    </row>
    <row r="58" spans="1:73" s="2" customFormat="1" ht="15" customHeight="1">
      <c r="A58" s="66">
        <v>33</v>
      </c>
      <c r="B58" s="27" t="s">
        <v>348</v>
      </c>
      <c r="C58" s="27" t="s">
        <v>199</v>
      </c>
      <c r="D58" s="28" t="s">
        <v>102</v>
      </c>
      <c r="E58" s="77" t="s">
        <v>200</v>
      </c>
      <c r="F58" s="28">
        <v>8</v>
      </c>
      <c r="G58" s="78">
        <v>45139</v>
      </c>
      <c r="H58" s="106">
        <v>46996</v>
      </c>
      <c r="I58" s="27" t="s">
        <v>199</v>
      </c>
      <c r="J58" s="28" t="s">
        <v>104</v>
      </c>
      <c r="K58" s="28" t="s">
        <v>105</v>
      </c>
      <c r="L58" s="30" t="s">
        <v>201</v>
      </c>
      <c r="M58" s="31">
        <v>4.8600000000000003</v>
      </c>
      <c r="N58" s="32">
        <v>17697</v>
      </c>
      <c r="O58" s="32">
        <f t="shared" si="2"/>
        <v>86007.420000000013</v>
      </c>
      <c r="P58" s="28"/>
      <c r="Q58" s="28">
        <v>5</v>
      </c>
      <c r="R58" s="44">
        <v>8</v>
      </c>
      <c r="S58" s="33"/>
      <c r="T58" s="33"/>
      <c r="U58" s="33"/>
      <c r="V58" s="33">
        <f t="shared" si="3"/>
        <v>0</v>
      </c>
      <c r="W58" s="33">
        <f t="shared" si="4"/>
        <v>5</v>
      </c>
      <c r="X58" s="33">
        <f t="shared" si="5"/>
        <v>8</v>
      </c>
      <c r="Y58" s="34">
        <f t="shared" si="6"/>
        <v>0</v>
      </c>
      <c r="Z58" s="34">
        <f t="shared" si="7"/>
        <v>26877.318750000006</v>
      </c>
      <c r="AA58" s="34">
        <f t="shared" si="8"/>
        <v>43003.710000000006</v>
      </c>
      <c r="AB58" s="34">
        <f t="shared" si="9"/>
        <v>0</v>
      </c>
      <c r="AC58" s="34">
        <f t="shared" si="10"/>
        <v>0</v>
      </c>
      <c r="AD58" s="34">
        <f t="shared" si="11"/>
        <v>0</v>
      </c>
      <c r="AE58" s="34">
        <f t="shared" si="12"/>
        <v>69881.028750000012</v>
      </c>
      <c r="AF58" s="34">
        <f t="shared" si="13"/>
        <v>69881.028750000012</v>
      </c>
      <c r="AG58" s="34">
        <f t="shared" si="14"/>
        <v>13976.205750000003</v>
      </c>
      <c r="AH58" s="34">
        <f t="shared" si="34"/>
        <v>0</v>
      </c>
      <c r="AI58" s="34">
        <f t="shared" si="15"/>
        <v>153738.26325000002</v>
      </c>
      <c r="AJ58" s="79"/>
      <c r="AK58" s="36">
        <f t="shared" si="16"/>
        <v>0</v>
      </c>
      <c r="AL58" s="41"/>
      <c r="AM58" s="36">
        <f t="shared" si="17"/>
        <v>0</v>
      </c>
      <c r="AN58" s="37">
        <f t="shared" si="18"/>
        <v>0</v>
      </c>
      <c r="AO58" s="36">
        <f t="shared" si="32"/>
        <v>0</v>
      </c>
      <c r="AP58" s="40">
        <v>13</v>
      </c>
      <c r="AQ58" s="36">
        <f t="shared" si="19"/>
        <v>7189.40625</v>
      </c>
      <c r="AR58" s="35"/>
      <c r="AS58" s="36">
        <f t="shared" si="20"/>
        <v>0</v>
      </c>
      <c r="AT58" s="36">
        <f t="shared" si="21"/>
        <v>13</v>
      </c>
      <c r="AU58" s="98">
        <f t="shared" si="22"/>
        <v>7189.40625</v>
      </c>
      <c r="AV58" s="37">
        <f t="shared" si="23"/>
        <v>13</v>
      </c>
      <c r="AW58" s="36">
        <f t="shared" si="24"/>
        <v>7189.40625</v>
      </c>
      <c r="AX58" s="80" t="s">
        <v>202</v>
      </c>
      <c r="AY58" s="80"/>
      <c r="AZ58" s="80" t="s">
        <v>115</v>
      </c>
      <c r="BA58" s="80"/>
      <c r="BB58" s="98">
        <f t="shared" si="33"/>
        <v>10618.199999999999</v>
      </c>
      <c r="BC58" s="40"/>
      <c r="BD58" s="40"/>
      <c r="BE58" s="41"/>
      <c r="BF58" s="99">
        <f t="shared" si="63"/>
        <v>0</v>
      </c>
      <c r="BG58" s="40">
        <f t="shared" si="25"/>
        <v>13</v>
      </c>
      <c r="BH58" s="99">
        <f t="shared" si="26"/>
        <v>41928.617250000003</v>
      </c>
      <c r="BI58" s="41">
        <f t="shared" si="27"/>
        <v>13</v>
      </c>
      <c r="BJ58" s="99">
        <f>(AE58+AF58)*0.35</f>
        <v>48916.720125000007</v>
      </c>
      <c r="BK58" s="99"/>
      <c r="BL58" s="99"/>
      <c r="BM58" s="230"/>
      <c r="BN58" s="230"/>
      <c r="BO58" s="99">
        <f t="shared" si="28"/>
        <v>0</v>
      </c>
      <c r="BP58" s="34">
        <f t="shared" si="29"/>
        <v>108652.94362500001</v>
      </c>
      <c r="BQ58" s="34"/>
      <c r="BR58" s="34"/>
      <c r="BS58" s="34"/>
      <c r="BT58" s="34">
        <f t="shared" si="30"/>
        <v>262391.20687500003</v>
      </c>
      <c r="BU58" s="42">
        <f t="shared" si="31"/>
        <v>3148694.4825000004</v>
      </c>
    </row>
    <row r="59" spans="1:73" s="2" customFormat="1" ht="15" customHeight="1">
      <c r="A59" s="66">
        <v>34</v>
      </c>
      <c r="B59" s="27" t="s">
        <v>350</v>
      </c>
      <c r="C59" s="27" t="s">
        <v>203</v>
      </c>
      <c r="D59" s="28" t="s">
        <v>102</v>
      </c>
      <c r="E59" s="27" t="s">
        <v>204</v>
      </c>
      <c r="F59" s="28">
        <v>11</v>
      </c>
      <c r="G59" s="29">
        <v>45159</v>
      </c>
      <c r="H59" s="29">
        <v>45162</v>
      </c>
      <c r="I59" s="27" t="s">
        <v>203</v>
      </c>
      <c r="J59" s="28" t="s">
        <v>118</v>
      </c>
      <c r="K59" s="28" t="s">
        <v>119</v>
      </c>
      <c r="L59" s="30" t="s">
        <v>205</v>
      </c>
      <c r="M59" s="31">
        <v>4.8099999999999996</v>
      </c>
      <c r="N59" s="32">
        <v>17697</v>
      </c>
      <c r="O59" s="32">
        <f t="shared" si="2"/>
        <v>85122.569999999992</v>
      </c>
      <c r="P59" s="28">
        <v>7</v>
      </c>
      <c r="Q59" s="28">
        <v>8</v>
      </c>
      <c r="R59" s="28">
        <v>5</v>
      </c>
      <c r="S59" s="33"/>
      <c r="T59" s="33"/>
      <c r="U59" s="33"/>
      <c r="V59" s="33">
        <f t="shared" si="3"/>
        <v>7</v>
      </c>
      <c r="W59" s="33">
        <f t="shared" si="4"/>
        <v>8</v>
      </c>
      <c r="X59" s="33">
        <f t="shared" si="5"/>
        <v>5</v>
      </c>
      <c r="Y59" s="34">
        <f t="shared" si="6"/>
        <v>37241.124374999999</v>
      </c>
      <c r="Z59" s="34">
        <f t="shared" si="7"/>
        <v>42561.284999999996</v>
      </c>
      <c r="AA59" s="34">
        <f t="shared" si="8"/>
        <v>26600.803124999999</v>
      </c>
      <c r="AB59" s="34">
        <f t="shared" si="9"/>
        <v>0</v>
      </c>
      <c r="AC59" s="34">
        <f t="shared" si="10"/>
        <v>0</v>
      </c>
      <c r="AD59" s="34">
        <f t="shared" si="11"/>
        <v>0</v>
      </c>
      <c r="AE59" s="34">
        <f t="shared" si="12"/>
        <v>106403.21249999999</v>
      </c>
      <c r="AF59" s="34">
        <f t="shared" si="13"/>
        <v>106403.21249999999</v>
      </c>
      <c r="AG59" s="34">
        <f t="shared" si="14"/>
        <v>21280.642500000002</v>
      </c>
      <c r="AH59" s="34">
        <f t="shared" si="34"/>
        <v>0</v>
      </c>
      <c r="AI59" s="34">
        <f t="shared" si="15"/>
        <v>234087.0675</v>
      </c>
      <c r="AJ59" s="79"/>
      <c r="AK59" s="36">
        <f t="shared" si="16"/>
        <v>0</v>
      </c>
      <c r="AL59" s="41">
        <v>7</v>
      </c>
      <c r="AM59" s="36">
        <f t="shared" si="17"/>
        <v>3871.21875</v>
      </c>
      <c r="AN59" s="37">
        <f t="shared" si="18"/>
        <v>7</v>
      </c>
      <c r="AO59" s="36">
        <f t="shared" si="32"/>
        <v>3871.21875</v>
      </c>
      <c r="AP59" s="40">
        <v>13</v>
      </c>
      <c r="AQ59" s="36">
        <f t="shared" si="19"/>
        <v>7189.40625</v>
      </c>
      <c r="AR59" s="35"/>
      <c r="AS59" s="36">
        <f t="shared" si="20"/>
        <v>0</v>
      </c>
      <c r="AT59" s="36">
        <f t="shared" si="21"/>
        <v>13</v>
      </c>
      <c r="AU59" s="98">
        <f t="shared" si="22"/>
        <v>7189.40625</v>
      </c>
      <c r="AV59" s="37">
        <f t="shared" si="23"/>
        <v>20</v>
      </c>
      <c r="AW59" s="36">
        <f t="shared" si="24"/>
        <v>11060.625</v>
      </c>
      <c r="AX59" s="80" t="s">
        <v>206</v>
      </c>
      <c r="AY59" s="80"/>
      <c r="AZ59" s="80"/>
      <c r="BA59" s="80" t="s">
        <v>107</v>
      </c>
      <c r="BB59" s="98">
        <f t="shared" si="33"/>
        <v>5309.0999999999995</v>
      </c>
      <c r="BC59" s="40"/>
      <c r="BD59" s="40"/>
      <c r="BE59" s="41"/>
      <c r="BF59" s="99">
        <f t="shared" si="63"/>
        <v>0</v>
      </c>
      <c r="BG59" s="40">
        <f t="shared" si="25"/>
        <v>20</v>
      </c>
      <c r="BH59" s="99">
        <f t="shared" si="26"/>
        <v>63841.927499999991</v>
      </c>
      <c r="BI59" s="41">
        <f t="shared" si="27"/>
        <v>20</v>
      </c>
      <c r="BJ59" s="99">
        <f>(AE59+AF59)*0.3</f>
        <v>63841.927499999991</v>
      </c>
      <c r="BK59" s="99"/>
      <c r="BL59" s="99"/>
      <c r="BM59" s="230"/>
      <c r="BN59" s="230">
        <v>4</v>
      </c>
      <c r="BO59" s="99">
        <f t="shared" si="28"/>
        <v>1769.7</v>
      </c>
      <c r="BP59" s="34">
        <f t="shared" si="29"/>
        <v>145823.28</v>
      </c>
      <c r="BQ59" s="34"/>
      <c r="BR59" s="34"/>
      <c r="BS59" s="34"/>
      <c r="BT59" s="34">
        <f t="shared" si="30"/>
        <v>379910.34750000003</v>
      </c>
      <c r="BU59" s="42">
        <f t="shared" si="31"/>
        <v>4558924.17</v>
      </c>
    </row>
    <row r="60" spans="1:73" s="2" customFormat="1" ht="15" customHeight="1">
      <c r="A60" s="66">
        <v>35</v>
      </c>
      <c r="B60" s="27" t="s">
        <v>349</v>
      </c>
      <c r="C60" s="88" t="s">
        <v>207</v>
      </c>
      <c r="D60" s="28" t="s">
        <v>102</v>
      </c>
      <c r="E60" s="77" t="s">
        <v>208</v>
      </c>
      <c r="F60" s="89">
        <v>5</v>
      </c>
      <c r="G60" s="90">
        <v>45169</v>
      </c>
      <c r="H60" s="90">
        <v>46996</v>
      </c>
      <c r="I60" s="88" t="s">
        <v>207</v>
      </c>
      <c r="J60" s="89" t="s">
        <v>118</v>
      </c>
      <c r="K60" s="28" t="s">
        <v>119</v>
      </c>
      <c r="L60" s="30" t="s">
        <v>190</v>
      </c>
      <c r="M60" s="31">
        <v>4.99</v>
      </c>
      <c r="N60" s="32">
        <v>17697</v>
      </c>
      <c r="O60" s="32">
        <f t="shared" si="2"/>
        <v>88308.03</v>
      </c>
      <c r="P60" s="28">
        <v>17</v>
      </c>
      <c r="Q60" s="28"/>
      <c r="R60" s="28"/>
      <c r="S60" s="33"/>
      <c r="T60" s="33"/>
      <c r="U60" s="33"/>
      <c r="V60" s="33">
        <f t="shared" si="3"/>
        <v>17</v>
      </c>
      <c r="W60" s="33">
        <f t="shared" si="4"/>
        <v>0</v>
      </c>
      <c r="X60" s="33">
        <f t="shared" si="5"/>
        <v>0</v>
      </c>
      <c r="Y60" s="34">
        <f t="shared" si="6"/>
        <v>93827.281875000001</v>
      </c>
      <c r="Z60" s="34">
        <f t="shared" si="7"/>
        <v>0</v>
      </c>
      <c r="AA60" s="34">
        <f t="shared" si="8"/>
        <v>0</v>
      </c>
      <c r="AB60" s="34">
        <f t="shared" si="9"/>
        <v>0</v>
      </c>
      <c r="AC60" s="34">
        <f t="shared" si="10"/>
        <v>0</v>
      </c>
      <c r="AD60" s="34">
        <f t="shared" si="11"/>
        <v>0</v>
      </c>
      <c r="AE60" s="34">
        <f t="shared" si="12"/>
        <v>93827.281875000001</v>
      </c>
      <c r="AF60" s="34">
        <f t="shared" si="13"/>
        <v>93827.281875000001</v>
      </c>
      <c r="AG60" s="34">
        <f t="shared" si="14"/>
        <v>18765.456375000002</v>
      </c>
      <c r="AH60" s="34">
        <f t="shared" si="34"/>
        <v>0</v>
      </c>
      <c r="AI60" s="34">
        <f t="shared" si="15"/>
        <v>206420.02012500001</v>
      </c>
      <c r="AJ60" s="79">
        <v>8.5</v>
      </c>
      <c r="AK60" s="36">
        <f t="shared" si="16"/>
        <v>3760.6125000000002</v>
      </c>
      <c r="AL60" s="41"/>
      <c r="AM60" s="36">
        <f t="shared" si="17"/>
        <v>0</v>
      </c>
      <c r="AN60" s="37">
        <f t="shared" si="18"/>
        <v>8.5</v>
      </c>
      <c r="AO60" s="36">
        <f t="shared" si="32"/>
        <v>3760.6125000000002</v>
      </c>
      <c r="AP60" s="41"/>
      <c r="AQ60" s="36">
        <f t="shared" si="19"/>
        <v>0</v>
      </c>
      <c r="AR60" s="35"/>
      <c r="AS60" s="36">
        <f t="shared" si="20"/>
        <v>0</v>
      </c>
      <c r="AT60" s="36">
        <f t="shared" si="21"/>
        <v>0</v>
      </c>
      <c r="AU60" s="98">
        <f t="shared" si="22"/>
        <v>0</v>
      </c>
      <c r="AV60" s="37">
        <f t="shared" si="23"/>
        <v>8.5</v>
      </c>
      <c r="AW60" s="36">
        <f t="shared" si="24"/>
        <v>3760.6125000000002</v>
      </c>
      <c r="AX60" s="80" t="s">
        <v>209</v>
      </c>
      <c r="AY60" s="80" t="s">
        <v>107</v>
      </c>
      <c r="AZ60" s="80"/>
      <c r="BA60" s="80"/>
      <c r="BB60" s="98">
        <f t="shared" si="33"/>
        <v>4424.25</v>
      </c>
      <c r="BC60" s="40"/>
      <c r="BD60" s="40"/>
      <c r="BE60" s="41"/>
      <c r="BF60" s="99">
        <f t="shared" si="63"/>
        <v>0</v>
      </c>
      <c r="BG60" s="40">
        <f t="shared" si="25"/>
        <v>17</v>
      </c>
      <c r="BH60" s="99">
        <f t="shared" si="26"/>
        <v>56296.369124999997</v>
      </c>
      <c r="BI60" s="41">
        <f t="shared" si="27"/>
        <v>17</v>
      </c>
      <c r="BJ60" s="99">
        <f>(AE60+AF60)*0.3</f>
        <v>56296.369124999997</v>
      </c>
      <c r="BK60" s="231"/>
      <c r="BL60" s="234"/>
      <c r="BM60" s="230"/>
      <c r="BN60" s="230"/>
      <c r="BO60" s="99">
        <f t="shared" si="28"/>
        <v>0</v>
      </c>
      <c r="BP60" s="34">
        <f t="shared" si="29"/>
        <v>120777.60075</v>
      </c>
      <c r="BQ60" s="34"/>
      <c r="BR60" s="34"/>
      <c r="BS60" s="34"/>
      <c r="BT60" s="34">
        <f t="shared" si="30"/>
        <v>327197.62087500002</v>
      </c>
      <c r="BU60" s="42">
        <f t="shared" si="31"/>
        <v>3926371.4505000003</v>
      </c>
    </row>
    <row r="61" spans="1:73" s="2" customFormat="1" ht="15" customHeight="1">
      <c r="A61" s="66">
        <v>36</v>
      </c>
      <c r="B61" s="27" t="s">
        <v>355</v>
      </c>
      <c r="C61" s="77" t="s">
        <v>131</v>
      </c>
      <c r="D61" s="28" t="s">
        <v>102</v>
      </c>
      <c r="E61" s="77" t="s">
        <v>210</v>
      </c>
      <c r="F61" s="31"/>
      <c r="G61" s="29"/>
      <c r="H61" s="29"/>
      <c r="I61" s="77" t="s">
        <v>131</v>
      </c>
      <c r="J61" s="31" t="s">
        <v>187</v>
      </c>
      <c r="K61" s="31" t="s">
        <v>113</v>
      </c>
      <c r="L61" s="30" t="s">
        <v>211</v>
      </c>
      <c r="M61" s="31">
        <v>4.2699999999999996</v>
      </c>
      <c r="N61" s="32">
        <v>17697</v>
      </c>
      <c r="O61" s="32">
        <f t="shared" si="2"/>
        <v>75566.189999999988</v>
      </c>
      <c r="P61" s="28">
        <v>9.5</v>
      </c>
      <c r="Q61" s="28">
        <v>8</v>
      </c>
      <c r="R61" s="28">
        <v>6</v>
      </c>
      <c r="S61" s="33"/>
      <c r="T61" s="33">
        <v>1</v>
      </c>
      <c r="U61" s="33"/>
      <c r="V61" s="33">
        <f t="shared" si="3"/>
        <v>9.5</v>
      </c>
      <c r="W61" s="33">
        <f t="shared" si="4"/>
        <v>9</v>
      </c>
      <c r="X61" s="33">
        <f t="shared" si="5"/>
        <v>6</v>
      </c>
      <c r="Y61" s="34">
        <f t="shared" si="6"/>
        <v>44867.425312499996</v>
      </c>
      <c r="Z61" s="34">
        <f t="shared" si="7"/>
        <v>37783.094999999994</v>
      </c>
      <c r="AA61" s="34">
        <f t="shared" si="8"/>
        <v>28337.321249999994</v>
      </c>
      <c r="AB61" s="34">
        <f t="shared" si="9"/>
        <v>0</v>
      </c>
      <c r="AC61" s="34">
        <f t="shared" si="10"/>
        <v>4722.8868749999992</v>
      </c>
      <c r="AD61" s="34">
        <f t="shared" si="11"/>
        <v>0</v>
      </c>
      <c r="AE61" s="34">
        <f t="shared" si="12"/>
        <v>115710.72843749997</v>
      </c>
      <c r="AF61" s="34">
        <f t="shared" si="13"/>
        <v>115710.72843749997</v>
      </c>
      <c r="AG61" s="34">
        <f t="shared" si="14"/>
        <v>23142.145687499997</v>
      </c>
      <c r="AH61" s="34">
        <f t="shared" ref="AH61:AH87" si="64">((N61*20%)/16)*(S61+T61+U61)</f>
        <v>221.21250000000001</v>
      </c>
      <c r="AI61" s="34">
        <f>AE61+AF61+AG61+AH61</f>
        <v>254784.81506249993</v>
      </c>
      <c r="AJ61" s="79">
        <v>0</v>
      </c>
      <c r="AK61" s="36">
        <f t="shared" si="16"/>
        <v>0</v>
      </c>
      <c r="AL61" s="41"/>
      <c r="AM61" s="36">
        <f t="shared" si="17"/>
        <v>0</v>
      </c>
      <c r="AN61" s="37">
        <f t="shared" si="18"/>
        <v>0</v>
      </c>
      <c r="AO61" s="36">
        <f t="shared" si="32"/>
        <v>0</v>
      </c>
      <c r="AP61" s="41"/>
      <c r="AQ61" s="36">
        <f t="shared" si="19"/>
        <v>0</v>
      </c>
      <c r="AR61" s="35"/>
      <c r="AS61" s="36">
        <f t="shared" si="20"/>
        <v>0</v>
      </c>
      <c r="AT61" s="36">
        <f t="shared" si="21"/>
        <v>0</v>
      </c>
      <c r="AU61" s="98">
        <f t="shared" si="22"/>
        <v>0</v>
      </c>
      <c r="AV61" s="37">
        <f t="shared" si="23"/>
        <v>0</v>
      </c>
      <c r="AW61" s="36">
        <f t="shared" si="24"/>
        <v>0</v>
      </c>
      <c r="AX61" s="80" t="s">
        <v>212</v>
      </c>
      <c r="AY61" s="80"/>
      <c r="AZ61" s="80" t="s">
        <v>115</v>
      </c>
      <c r="BA61" s="80"/>
      <c r="BB61" s="98">
        <f t="shared" si="33"/>
        <v>10618.199999999999</v>
      </c>
      <c r="BC61" s="40"/>
      <c r="BD61" s="40"/>
      <c r="BE61" s="41"/>
      <c r="BF61" s="99">
        <f t="shared" si="63"/>
        <v>0</v>
      </c>
      <c r="BG61" s="40">
        <f t="shared" si="25"/>
        <v>24.5</v>
      </c>
      <c r="BH61" s="99">
        <f t="shared" si="26"/>
        <v>69426.437062499986</v>
      </c>
      <c r="BI61" s="41"/>
      <c r="BJ61" s="99"/>
      <c r="BK61" s="99"/>
      <c r="BL61" s="99"/>
      <c r="BM61" s="230"/>
      <c r="BN61" s="230">
        <v>2</v>
      </c>
      <c r="BO61" s="99">
        <f t="shared" si="28"/>
        <v>884.85</v>
      </c>
      <c r="BP61" s="34">
        <f t="shared" si="29"/>
        <v>80929.487062499989</v>
      </c>
      <c r="BQ61" s="34"/>
      <c r="BR61" s="34"/>
      <c r="BS61" s="34"/>
      <c r="BT61" s="34">
        <f t="shared" si="30"/>
        <v>335714.30212499993</v>
      </c>
      <c r="BU61" s="42">
        <f t="shared" si="31"/>
        <v>4028571.6254999992</v>
      </c>
    </row>
    <row r="62" spans="1:73" s="2" customFormat="1" ht="15" customHeight="1">
      <c r="A62" s="66">
        <v>37</v>
      </c>
      <c r="B62" s="27" t="s">
        <v>349</v>
      </c>
      <c r="C62" s="27" t="s">
        <v>213</v>
      </c>
      <c r="D62" s="31" t="s">
        <v>145</v>
      </c>
      <c r="E62" s="27" t="s">
        <v>214</v>
      </c>
      <c r="F62" s="28">
        <v>4</v>
      </c>
      <c r="G62" s="90">
        <v>45169</v>
      </c>
      <c r="H62" s="90">
        <v>46996</v>
      </c>
      <c r="I62" s="27" t="s">
        <v>213</v>
      </c>
      <c r="J62" s="28" t="s">
        <v>118</v>
      </c>
      <c r="K62" s="28" t="s">
        <v>135</v>
      </c>
      <c r="L62" s="30" t="s">
        <v>201</v>
      </c>
      <c r="M62" s="31">
        <v>3.97</v>
      </c>
      <c r="N62" s="32">
        <v>17697</v>
      </c>
      <c r="O62" s="32">
        <f t="shared" si="2"/>
        <v>70257.09</v>
      </c>
      <c r="P62" s="44">
        <v>15</v>
      </c>
      <c r="Q62" s="28"/>
      <c r="R62" s="28"/>
      <c r="S62" s="33"/>
      <c r="T62" s="33"/>
      <c r="U62" s="33"/>
      <c r="V62" s="33">
        <f t="shared" si="3"/>
        <v>15</v>
      </c>
      <c r="W62" s="33">
        <f t="shared" si="4"/>
        <v>0</v>
      </c>
      <c r="X62" s="33">
        <f t="shared" si="5"/>
        <v>0</v>
      </c>
      <c r="Y62" s="34">
        <f t="shared" si="6"/>
        <v>65866.021874999991</v>
      </c>
      <c r="Z62" s="34">
        <f t="shared" si="7"/>
        <v>0</v>
      </c>
      <c r="AA62" s="34">
        <f t="shared" si="8"/>
        <v>0</v>
      </c>
      <c r="AB62" s="34">
        <f t="shared" si="9"/>
        <v>0</v>
      </c>
      <c r="AC62" s="34">
        <f t="shared" si="10"/>
        <v>0</v>
      </c>
      <c r="AD62" s="34">
        <f t="shared" si="11"/>
        <v>0</v>
      </c>
      <c r="AE62" s="34">
        <f t="shared" si="12"/>
        <v>65866.021874999991</v>
      </c>
      <c r="AF62" s="34">
        <f t="shared" si="13"/>
        <v>65866.021874999991</v>
      </c>
      <c r="AG62" s="34">
        <f t="shared" si="14"/>
        <v>13173.204374999999</v>
      </c>
      <c r="AH62" s="34">
        <f t="shared" si="64"/>
        <v>0</v>
      </c>
      <c r="AI62" s="34">
        <f t="shared" si="15"/>
        <v>144905.24812499998</v>
      </c>
      <c r="AJ62" s="79">
        <v>15</v>
      </c>
      <c r="AK62" s="36">
        <f t="shared" si="16"/>
        <v>6636.375</v>
      </c>
      <c r="AL62" s="41"/>
      <c r="AM62" s="36">
        <f t="shared" si="17"/>
        <v>0</v>
      </c>
      <c r="AN62" s="37">
        <f t="shared" si="18"/>
        <v>15</v>
      </c>
      <c r="AO62" s="36">
        <f t="shared" si="32"/>
        <v>6636.375</v>
      </c>
      <c r="AP62" s="41"/>
      <c r="AQ62" s="36">
        <f t="shared" si="19"/>
        <v>0</v>
      </c>
      <c r="AR62" s="35"/>
      <c r="AS62" s="36">
        <f t="shared" si="20"/>
        <v>0</v>
      </c>
      <c r="AT62" s="36">
        <f t="shared" si="21"/>
        <v>0</v>
      </c>
      <c r="AU62" s="98">
        <f t="shared" si="22"/>
        <v>0</v>
      </c>
      <c r="AV62" s="37">
        <f t="shared" si="23"/>
        <v>15</v>
      </c>
      <c r="AW62" s="36">
        <f t="shared" si="24"/>
        <v>6636.375</v>
      </c>
      <c r="AX62" s="80" t="s">
        <v>215</v>
      </c>
      <c r="AY62" s="80" t="s">
        <v>115</v>
      </c>
      <c r="AZ62" s="107"/>
      <c r="BA62" s="80"/>
      <c r="BB62" s="98">
        <f t="shared" si="33"/>
        <v>8848.5</v>
      </c>
      <c r="BC62" s="40"/>
      <c r="BD62" s="40"/>
      <c r="BE62" s="41"/>
      <c r="BF62" s="99">
        <f t="shared" si="63"/>
        <v>0</v>
      </c>
      <c r="BG62" s="40">
        <f t="shared" si="25"/>
        <v>15</v>
      </c>
      <c r="BH62" s="99">
        <f t="shared" si="26"/>
        <v>39519.613124999996</v>
      </c>
      <c r="BI62" s="41">
        <f t="shared" si="27"/>
        <v>15</v>
      </c>
      <c r="BJ62" s="99">
        <f>(AE62+AF62)*0.3</f>
        <v>39519.613124999996</v>
      </c>
      <c r="BK62" s="99"/>
      <c r="BL62" s="99"/>
      <c r="BM62" s="230"/>
      <c r="BN62" s="230"/>
      <c r="BO62" s="99">
        <f t="shared" si="28"/>
        <v>0</v>
      </c>
      <c r="BP62" s="34">
        <f t="shared" si="29"/>
        <v>94524.101249999992</v>
      </c>
      <c r="BQ62" s="34"/>
      <c r="BR62" s="34"/>
      <c r="BS62" s="34"/>
      <c r="BT62" s="34">
        <f t="shared" si="30"/>
        <v>239429.34937499999</v>
      </c>
      <c r="BU62" s="42">
        <f t="shared" si="31"/>
        <v>2873152.1924999999</v>
      </c>
    </row>
    <row r="63" spans="1:73" s="2" customFormat="1" ht="15" customHeight="1">
      <c r="A63" s="66">
        <v>38</v>
      </c>
      <c r="B63" s="27" t="s">
        <v>359</v>
      </c>
      <c r="C63" s="77" t="s">
        <v>192</v>
      </c>
      <c r="D63" s="31" t="s">
        <v>102</v>
      </c>
      <c r="E63" s="77" t="s">
        <v>216</v>
      </c>
      <c r="F63" s="31">
        <v>1</v>
      </c>
      <c r="G63" s="78">
        <v>43458</v>
      </c>
      <c r="H63" s="29">
        <v>45651</v>
      </c>
      <c r="I63" s="77" t="s">
        <v>192</v>
      </c>
      <c r="J63" s="31" t="s">
        <v>217</v>
      </c>
      <c r="K63" s="31" t="s">
        <v>100</v>
      </c>
      <c r="L63" s="30" t="s">
        <v>218</v>
      </c>
      <c r="M63" s="31">
        <v>5.24</v>
      </c>
      <c r="N63" s="32">
        <v>17697</v>
      </c>
      <c r="O63" s="32">
        <f t="shared" si="2"/>
        <v>92732.28</v>
      </c>
      <c r="P63" s="28"/>
      <c r="Q63" s="44">
        <v>4</v>
      </c>
      <c r="R63" s="28">
        <v>8</v>
      </c>
      <c r="S63" s="33"/>
      <c r="T63" s="33">
        <v>2</v>
      </c>
      <c r="U63" s="33"/>
      <c r="V63" s="33">
        <f t="shared" si="3"/>
        <v>0</v>
      </c>
      <c r="W63" s="33">
        <f t="shared" si="4"/>
        <v>6</v>
      </c>
      <c r="X63" s="33">
        <f t="shared" si="5"/>
        <v>8</v>
      </c>
      <c r="Y63" s="34">
        <f t="shared" si="6"/>
        <v>0</v>
      </c>
      <c r="Z63" s="34">
        <f t="shared" si="7"/>
        <v>23183.07</v>
      </c>
      <c r="AA63" s="34">
        <f t="shared" si="8"/>
        <v>46366.14</v>
      </c>
      <c r="AB63" s="34">
        <f t="shared" si="9"/>
        <v>0</v>
      </c>
      <c r="AC63" s="34">
        <f t="shared" si="10"/>
        <v>11591.535</v>
      </c>
      <c r="AD63" s="34">
        <f t="shared" si="11"/>
        <v>0</v>
      </c>
      <c r="AE63" s="34">
        <f t="shared" si="12"/>
        <v>81140.744999999995</v>
      </c>
      <c r="AF63" s="34">
        <f t="shared" si="13"/>
        <v>81140.744999999995</v>
      </c>
      <c r="AG63" s="34">
        <f t="shared" si="14"/>
        <v>16228.148999999999</v>
      </c>
      <c r="AH63" s="34">
        <f t="shared" si="64"/>
        <v>442.42500000000001</v>
      </c>
      <c r="AI63" s="34">
        <f>AE63+AF63+AG63+AH63</f>
        <v>178952.06399999998</v>
      </c>
      <c r="AJ63" s="79"/>
      <c r="AK63" s="36">
        <f t="shared" si="16"/>
        <v>0</v>
      </c>
      <c r="AL63" s="41"/>
      <c r="AM63" s="36">
        <f t="shared" si="17"/>
        <v>0</v>
      </c>
      <c r="AN63" s="37">
        <f t="shared" si="18"/>
        <v>0</v>
      </c>
      <c r="AO63" s="36">
        <f t="shared" si="32"/>
        <v>0</v>
      </c>
      <c r="AP63" s="41"/>
      <c r="AQ63" s="36">
        <f t="shared" si="19"/>
        <v>0</v>
      </c>
      <c r="AR63" s="36">
        <v>14</v>
      </c>
      <c r="AS63" s="36">
        <f t="shared" si="20"/>
        <v>6193.95</v>
      </c>
      <c r="AT63" s="36">
        <f t="shared" si="21"/>
        <v>14</v>
      </c>
      <c r="AU63" s="98">
        <f t="shared" si="22"/>
        <v>6193.95</v>
      </c>
      <c r="AV63" s="37">
        <f t="shared" si="23"/>
        <v>14</v>
      </c>
      <c r="AW63" s="36">
        <f t="shared" si="24"/>
        <v>6193.95</v>
      </c>
      <c r="AX63" s="80"/>
      <c r="AY63" s="80"/>
      <c r="AZ63" s="80"/>
      <c r="BA63" s="80"/>
      <c r="BB63" s="98">
        <f t="shared" si="33"/>
        <v>0</v>
      </c>
      <c r="BC63" s="40">
        <v>1</v>
      </c>
      <c r="BD63" s="40"/>
      <c r="BE63" s="41"/>
      <c r="BF63" s="99">
        <f t="shared" si="63"/>
        <v>3539.4</v>
      </c>
      <c r="BG63" s="40">
        <f t="shared" si="25"/>
        <v>14</v>
      </c>
      <c r="BH63" s="99">
        <f t="shared" si="26"/>
        <v>48684.446999999993</v>
      </c>
      <c r="BI63" s="41">
        <f t="shared" si="27"/>
        <v>14</v>
      </c>
      <c r="BJ63" s="99">
        <f>(AE63+AF63)*0.5</f>
        <v>81140.744999999995</v>
      </c>
      <c r="BK63" s="99"/>
      <c r="BL63" s="99">
        <v>17697</v>
      </c>
      <c r="BM63" s="230"/>
      <c r="BN63" s="230"/>
      <c r="BO63" s="99">
        <f t="shared" si="28"/>
        <v>0</v>
      </c>
      <c r="BP63" s="34">
        <f t="shared" si="29"/>
        <v>157255.54199999999</v>
      </c>
      <c r="BQ63" s="34"/>
      <c r="BR63" s="34"/>
      <c r="BS63" s="34"/>
      <c r="BT63" s="34">
        <f t="shared" si="30"/>
        <v>336207.60599999997</v>
      </c>
      <c r="BU63" s="42">
        <f t="shared" si="31"/>
        <v>4034491.2719999999</v>
      </c>
    </row>
    <row r="64" spans="1:73" s="2" customFormat="1" ht="15" customHeight="1">
      <c r="A64" s="66">
        <v>39</v>
      </c>
      <c r="B64" s="27" t="s">
        <v>349</v>
      </c>
      <c r="C64" s="27" t="s">
        <v>219</v>
      </c>
      <c r="D64" s="28" t="s">
        <v>220</v>
      </c>
      <c r="E64" s="27" t="s">
        <v>221</v>
      </c>
      <c r="F64" s="28">
        <v>4</v>
      </c>
      <c r="G64" s="78">
        <v>43458</v>
      </c>
      <c r="H64" s="29">
        <v>45651</v>
      </c>
      <c r="I64" s="27" t="s">
        <v>219</v>
      </c>
      <c r="J64" s="28" t="s">
        <v>152</v>
      </c>
      <c r="K64" s="28" t="s">
        <v>100</v>
      </c>
      <c r="L64" s="30" t="s">
        <v>222</v>
      </c>
      <c r="M64" s="31">
        <v>5.41</v>
      </c>
      <c r="N64" s="32">
        <v>17697</v>
      </c>
      <c r="O64" s="32">
        <f t="shared" si="2"/>
        <v>95740.77</v>
      </c>
      <c r="P64" s="28">
        <v>16</v>
      </c>
      <c r="Q64" s="28"/>
      <c r="R64" s="28"/>
      <c r="S64" s="33"/>
      <c r="T64" s="33"/>
      <c r="U64" s="33"/>
      <c r="V64" s="33">
        <f t="shared" si="3"/>
        <v>16</v>
      </c>
      <c r="W64" s="33">
        <f t="shared" si="4"/>
        <v>0</v>
      </c>
      <c r="X64" s="33">
        <f t="shared" si="5"/>
        <v>0</v>
      </c>
      <c r="Y64" s="34">
        <f t="shared" si="6"/>
        <v>95740.77</v>
      </c>
      <c r="Z64" s="34">
        <f t="shared" si="7"/>
        <v>0</v>
      </c>
      <c r="AA64" s="34">
        <f t="shared" si="8"/>
        <v>0</v>
      </c>
      <c r="AB64" s="34">
        <f t="shared" si="9"/>
        <v>0</v>
      </c>
      <c r="AC64" s="34">
        <f t="shared" si="10"/>
        <v>0</v>
      </c>
      <c r="AD64" s="34">
        <f t="shared" si="11"/>
        <v>0</v>
      </c>
      <c r="AE64" s="34">
        <f t="shared" si="12"/>
        <v>95740.77</v>
      </c>
      <c r="AF64" s="34">
        <f t="shared" si="13"/>
        <v>95740.77</v>
      </c>
      <c r="AG64" s="34">
        <f t="shared" si="14"/>
        <v>19148.154000000002</v>
      </c>
      <c r="AH64" s="34">
        <f t="shared" si="64"/>
        <v>0</v>
      </c>
      <c r="AI64" s="34">
        <f t="shared" si="15"/>
        <v>210629.69400000002</v>
      </c>
      <c r="AJ64" s="79">
        <v>16</v>
      </c>
      <c r="AK64" s="36">
        <f t="shared" si="16"/>
        <v>7078.8</v>
      </c>
      <c r="AL64" s="41"/>
      <c r="AM64" s="36">
        <f t="shared" si="17"/>
        <v>0</v>
      </c>
      <c r="AN64" s="37">
        <f t="shared" si="18"/>
        <v>16</v>
      </c>
      <c r="AO64" s="36">
        <f t="shared" si="32"/>
        <v>7078.8</v>
      </c>
      <c r="AP64" s="41"/>
      <c r="AQ64" s="36">
        <f t="shared" si="19"/>
        <v>0</v>
      </c>
      <c r="AR64" s="35"/>
      <c r="AS64" s="36">
        <f t="shared" si="20"/>
        <v>0</v>
      </c>
      <c r="AT64" s="36">
        <f t="shared" si="21"/>
        <v>0</v>
      </c>
      <c r="AU64" s="98">
        <f t="shared" si="22"/>
        <v>0</v>
      </c>
      <c r="AV64" s="37">
        <f t="shared" si="23"/>
        <v>16</v>
      </c>
      <c r="AW64" s="36">
        <f t="shared" si="24"/>
        <v>7078.8</v>
      </c>
      <c r="AX64" s="80" t="s">
        <v>223</v>
      </c>
      <c r="AY64" s="80" t="s">
        <v>115</v>
      </c>
      <c r="AZ64" s="80"/>
      <c r="BA64" s="80"/>
      <c r="BB64" s="98">
        <f t="shared" si="33"/>
        <v>8848.5</v>
      </c>
      <c r="BC64" s="40"/>
      <c r="BD64" s="40"/>
      <c r="BE64" s="41"/>
      <c r="BF64" s="99">
        <f t="shared" si="63"/>
        <v>0</v>
      </c>
      <c r="BG64" s="40">
        <f t="shared" si="25"/>
        <v>16</v>
      </c>
      <c r="BH64" s="99">
        <f t="shared" si="26"/>
        <v>57444.462</v>
      </c>
      <c r="BI64" s="41">
        <f t="shared" si="27"/>
        <v>16</v>
      </c>
      <c r="BJ64" s="99">
        <f>(AE64+AF64)*0.4</f>
        <v>76592.616000000009</v>
      </c>
      <c r="BK64" s="99"/>
      <c r="BL64" s="99"/>
      <c r="BM64" s="230"/>
      <c r="BN64" s="230">
        <v>16</v>
      </c>
      <c r="BO64" s="99">
        <f t="shared" si="28"/>
        <v>7078.8</v>
      </c>
      <c r="BP64" s="34">
        <f t="shared" si="29"/>
        <v>157043.17800000001</v>
      </c>
      <c r="BQ64" s="34"/>
      <c r="BR64" s="34"/>
      <c r="BS64" s="34"/>
      <c r="BT64" s="34">
        <f t="shared" si="30"/>
        <v>367672.87200000003</v>
      </c>
      <c r="BU64" s="42">
        <f t="shared" si="31"/>
        <v>4412074.4640000006</v>
      </c>
    </row>
    <row r="65" spans="1:78" s="2" customFormat="1" ht="15" customHeight="1">
      <c r="A65" s="66">
        <v>40</v>
      </c>
      <c r="B65" s="27" t="s">
        <v>350</v>
      </c>
      <c r="C65" s="27" t="s">
        <v>172</v>
      </c>
      <c r="D65" s="28" t="s">
        <v>102</v>
      </c>
      <c r="E65" s="27" t="s">
        <v>224</v>
      </c>
      <c r="F65" s="28">
        <v>9</v>
      </c>
      <c r="G65" s="29">
        <v>45162</v>
      </c>
      <c r="H65" s="29">
        <v>46989</v>
      </c>
      <c r="I65" s="27" t="s">
        <v>172</v>
      </c>
      <c r="J65" s="28" t="s">
        <v>118</v>
      </c>
      <c r="K65" s="28" t="s">
        <v>119</v>
      </c>
      <c r="L65" s="30" t="s">
        <v>225</v>
      </c>
      <c r="M65" s="31">
        <v>4.99</v>
      </c>
      <c r="N65" s="32">
        <v>17697</v>
      </c>
      <c r="O65" s="32">
        <f t="shared" si="2"/>
        <v>88308.03</v>
      </c>
      <c r="P65" s="28"/>
      <c r="Q65" s="28">
        <v>20</v>
      </c>
      <c r="R65" s="28"/>
      <c r="S65" s="33"/>
      <c r="T65" s="33"/>
      <c r="U65" s="33"/>
      <c r="V65" s="33">
        <f t="shared" si="3"/>
        <v>0</v>
      </c>
      <c r="W65" s="33">
        <f t="shared" si="4"/>
        <v>20</v>
      </c>
      <c r="X65" s="33">
        <f t="shared" si="5"/>
        <v>0</v>
      </c>
      <c r="Y65" s="34">
        <f t="shared" si="6"/>
        <v>0</v>
      </c>
      <c r="Z65" s="34">
        <f t="shared" si="7"/>
        <v>110385.03750000001</v>
      </c>
      <c r="AA65" s="34">
        <f t="shared" si="8"/>
        <v>0</v>
      </c>
      <c r="AB65" s="34">
        <f t="shared" si="9"/>
        <v>0</v>
      </c>
      <c r="AC65" s="34">
        <f t="shared" si="10"/>
        <v>0</v>
      </c>
      <c r="AD65" s="34">
        <f t="shared" si="11"/>
        <v>0</v>
      </c>
      <c r="AE65" s="34">
        <f t="shared" si="12"/>
        <v>110385.03750000001</v>
      </c>
      <c r="AF65" s="34">
        <f t="shared" si="13"/>
        <v>110385.03750000001</v>
      </c>
      <c r="AG65" s="34">
        <f t="shared" si="14"/>
        <v>22077.007500000003</v>
      </c>
      <c r="AH65" s="34">
        <f t="shared" si="64"/>
        <v>0</v>
      </c>
      <c r="AI65" s="34">
        <f t="shared" si="15"/>
        <v>242847.08250000002</v>
      </c>
      <c r="AJ65" s="79">
        <v>0</v>
      </c>
      <c r="AK65" s="36">
        <f t="shared" si="16"/>
        <v>0</v>
      </c>
      <c r="AL65" s="41"/>
      <c r="AM65" s="36">
        <f t="shared" si="17"/>
        <v>0</v>
      </c>
      <c r="AN65" s="37">
        <f t="shared" si="18"/>
        <v>0</v>
      </c>
      <c r="AO65" s="36">
        <f t="shared" si="32"/>
        <v>0</v>
      </c>
      <c r="AP65" s="41">
        <v>20</v>
      </c>
      <c r="AQ65" s="36">
        <f t="shared" si="19"/>
        <v>11060.625</v>
      </c>
      <c r="AR65" s="35"/>
      <c r="AS65" s="36">
        <f t="shared" si="20"/>
        <v>0</v>
      </c>
      <c r="AT65" s="36">
        <f t="shared" si="21"/>
        <v>20</v>
      </c>
      <c r="AU65" s="98">
        <f t="shared" si="22"/>
        <v>11060.625</v>
      </c>
      <c r="AV65" s="37">
        <f t="shared" si="23"/>
        <v>20</v>
      </c>
      <c r="AW65" s="36">
        <f t="shared" si="24"/>
        <v>11060.625</v>
      </c>
      <c r="AX65" s="80" t="s">
        <v>226</v>
      </c>
      <c r="AY65" s="80"/>
      <c r="AZ65" s="80" t="s">
        <v>115</v>
      </c>
      <c r="BA65" s="80"/>
      <c r="BB65" s="98">
        <f t="shared" si="33"/>
        <v>10618.199999999999</v>
      </c>
      <c r="BC65" s="40"/>
      <c r="BD65" s="40"/>
      <c r="BE65" s="41"/>
      <c r="BF65" s="99">
        <f t="shared" si="63"/>
        <v>0</v>
      </c>
      <c r="BG65" s="40">
        <f t="shared" si="25"/>
        <v>20</v>
      </c>
      <c r="BH65" s="99">
        <f t="shared" si="26"/>
        <v>66231.022500000006</v>
      </c>
      <c r="BI65" s="41">
        <f t="shared" si="27"/>
        <v>20</v>
      </c>
      <c r="BJ65" s="99">
        <f>(AE65+AF65)*0.3</f>
        <v>66231.022500000006</v>
      </c>
      <c r="BK65" s="99"/>
      <c r="BL65" s="99"/>
      <c r="BM65" s="230"/>
      <c r="BN65" s="230">
        <v>4</v>
      </c>
      <c r="BO65" s="99">
        <f t="shared" si="28"/>
        <v>1769.7</v>
      </c>
      <c r="BP65" s="34">
        <f t="shared" si="29"/>
        <v>155910.57</v>
      </c>
      <c r="BQ65" s="34"/>
      <c r="BR65" s="34"/>
      <c r="BS65" s="34"/>
      <c r="BT65" s="34">
        <f t="shared" si="30"/>
        <v>398757.65250000003</v>
      </c>
      <c r="BU65" s="42">
        <f t="shared" si="31"/>
        <v>4785091.83</v>
      </c>
    </row>
    <row r="66" spans="1:78" s="2" customFormat="1" ht="15" customHeight="1">
      <c r="A66" s="66">
        <v>41</v>
      </c>
      <c r="B66" s="27" t="s">
        <v>354</v>
      </c>
      <c r="C66" s="27" t="s">
        <v>129</v>
      </c>
      <c r="D66" s="28" t="s">
        <v>102</v>
      </c>
      <c r="E66" s="27" t="s">
        <v>227</v>
      </c>
      <c r="F66" s="28"/>
      <c r="G66" s="285">
        <v>45537</v>
      </c>
      <c r="H66" s="285">
        <v>47364</v>
      </c>
      <c r="I66" s="27" t="s">
        <v>129</v>
      </c>
      <c r="J66" s="28" t="s">
        <v>152</v>
      </c>
      <c r="K66" s="28" t="s">
        <v>100</v>
      </c>
      <c r="L66" s="31">
        <v>16.899999999999999</v>
      </c>
      <c r="M66" s="31">
        <v>5.24</v>
      </c>
      <c r="N66" s="32">
        <v>17697</v>
      </c>
      <c r="O66" s="32">
        <f t="shared" si="2"/>
        <v>92732.28</v>
      </c>
      <c r="P66" s="28"/>
      <c r="Q66" s="28"/>
      <c r="R66" s="28"/>
      <c r="S66" s="33"/>
      <c r="T66" s="33">
        <v>5</v>
      </c>
      <c r="U66" s="33"/>
      <c r="V66" s="33">
        <f t="shared" si="3"/>
        <v>0</v>
      </c>
      <c r="W66" s="33">
        <f t="shared" si="4"/>
        <v>5</v>
      </c>
      <c r="X66" s="33">
        <f t="shared" si="5"/>
        <v>0</v>
      </c>
      <c r="Y66" s="34">
        <f t="shared" si="6"/>
        <v>0</v>
      </c>
      <c r="Z66" s="34">
        <f t="shared" si="7"/>
        <v>0</v>
      </c>
      <c r="AA66" s="34">
        <f t="shared" si="8"/>
        <v>0</v>
      </c>
      <c r="AB66" s="34">
        <f t="shared" si="9"/>
        <v>0</v>
      </c>
      <c r="AC66" s="34">
        <f t="shared" si="10"/>
        <v>28978.837500000001</v>
      </c>
      <c r="AD66" s="34">
        <f t="shared" si="11"/>
        <v>0</v>
      </c>
      <c r="AE66" s="34">
        <f t="shared" si="12"/>
        <v>28978.837500000001</v>
      </c>
      <c r="AF66" s="34">
        <f t="shared" si="13"/>
        <v>28978.837500000001</v>
      </c>
      <c r="AG66" s="34">
        <f t="shared" si="14"/>
        <v>5795.7675000000008</v>
      </c>
      <c r="AH66" s="34">
        <f t="shared" si="64"/>
        <v>1106.0625</v>
      </c>
      <c r="AI66" s="34">
        <f>AE66+AF66+AG66+AH66</f>
        <v>64859.505000000005</v>
      </c>
      <c r="AJ66" s="79"/>
      <c r="AK66" s="36">
        <f t="shared" si="16"/>
        <v>0</v>
      </c>
      <c r="AL66" s="41"/>
      <c r="AM66" s="36">
        <f t="shared" si="17"/>
        <v>0</v>
      </c>
      <c r="AN66" s="37"/>
      <c r="AO66" s="36">
        <f t="shared" si="32"/>
        <v>0</v>
      </c>
      <c r="AP66" s="41"/>
      <c r="AQ66" s="36">
        <f t="shared" si="19"/>
        <v>0</v>
      </c>
      <c r="AR66" s="35">
        <v>5</v>
      </c>
      <c r="AS66" s="36">
        <f t="shared" si="20"/>
        <v>2212.125</v>
      </c>
      <c r="AT66" s="36">
        <f t="shared" si="21"/>
        <v>5</v>
      </c>
      <c r="AU66" s="98">
        <f t="shared" si="22"/>
        <v>2212.125</v>
      </c>
      <c r="AV66" s="37">
        <f t="shared" si="23"/>
        <v>5</v>
      </c>
      <c r="AW66" s="36">
        <f t="shared" si="24"/>
        <v>2212.125</v>
      </c>
      <c r="AX66" s="80"/>
      <c r="AY66" s="80"/>
      <c r="AZ66" s="80"/>
      <c r="BA66" s="80"/>
      <c r="BB66" s="98">
        <f t="shared" si="33"/>
        <v>0</v>
      </c>
      <c r="BC66" s="40"/>
      <c r="BD66" s="40"/>
      <c r="BE66" s="41"/>
      <c r="BF66" s="99">
        <f t="shared" si="63"/>
        <v>0</v>
      </c>
      <c r="BG66" s="40">
        <f t="shared" si="25"/>
        <v>5</v>
      </c>
      <c r="BH66" s="99">
        <f t="shared" si="26"/>
        <v>17387.302500000002</v>
      </c>
      <c r="BI66" s="41">
        <f t="shared" si="27"/>
        <v>5</v>
      </c>
      <c r="BJ66" s="99">
        <f>(AE66+AF66)*0.4</f>
        <v>23183.070000000003</v>
      </c>
      <c r="BK66" s="99"/>
      <c r="BL66" s="99"/>
      <c r="BM66" s="230"/>
      <c r="BN66" s="230"/>
      <c r="BO66" s="99">
        <f t="shared" si="28"/>
        <v>0</v>
      </c>
      <c r="BP66" s="34">
        <f t="shared" si="29"/>
        <v>42782.497500000005</v>
      </c>
      <c r="BQ66" s="34"/>
      <c r="BR66" s="34"/>
      <c r="BS66" s="34"/>
      <c r="BT66" s="34">
        <f t="shared" si="30"/>
        <v>107642.0025</v>
      </c>
      <c r="BU66" s="42">
        <f t="shared" si="31"/>
        <v>1291704.03</v>
      </c>
    </row>
    <row r="67" spans="1:78" s="2" customFormat="1" ht="15" customHeight="1">
      <c r="A67" s="66">
        <v>42</v>
      </c>
      <c r="B67" s="27" t="s">
        <v>349</v>
      </c>
      <c r="C67" s="27" t="s">
        <v>228</v>
      </c>
      <c r="D67" s="28" t="s">
        <v>229</v>
      </c>
      <c r="E67" s="77" t="s">
        <v>230</v>
      </c>
      <c r="F67" s="28"/>
      <c r="G67" s="29"/>
      <c r="H67" s="29"/>
      <c r="I67" s="27" t="s">
        <v>228</v>
      </c>
      <c r="J67" s="28"/>
      <c r="K67" s="28" t="s">
        <v>113</v>
      </c>
      <c r="L67" s="30" t="s">
        <v>231</v>
      </c>
      <c r="M67" s="31">
        <v>4.2699999999999996</v>
      </c>
      <c r="N67" s="32">
        <v>17697</v>
      </c>
      <c r="O67" s="32">
        <f t="shared" si="2"/>
        <v>75566.189999999988</v>
      </c>
      <c r="P67" s="28">
        <v>19</v>
      </c>
      <c r="Q67" s="28"/>
      <c r="R67" s="28"/>
      <c r="S67" s="33"/>
      <c r="T67" s="33"/>
      <c r="U67" s="33"/>
      <c r="V67" s="33">
        <f t="shared" si="3"/>
        <v>19</v>
      </c>
      <c r="W67" s="33">
        <f t="shared" si="4"/>
        <v>0</v>
      </c>
      <c r="X67" s="33">
        <f t="shared" si="5"/>
        <v>0</v>
      </c>
      <c r="Y67" s="34">
        <f t="shared" si="6"/>
        <v>89734.850624999992</v>
      </c>
      <c r="Z67" s="34">
        <f t="shared" si="7"/>
        <v>0</v>
      </c>
      <c r="AA67" s="34">
        <f t="shared" si="8"/>
        <v>0</v>
      </c>
      <c r="AB67" s="34">
        <f t="shared" si="9"/>
        <v>0</v>
      </c>
      <c r="AC67" s="34">
        <f t="shared" si="10"/>
        <v>0</v>
      </c>
      <c r="AD67" s="34">
        <f t="shared" si="11"/>
        <v>0</v>
      </c>
      <c r="AE67" s="34">
        <f t="shared" si="12"/>
        <v>89734.850624999992</v>
      </c>
      <c r="AF67" s="34">
        <f t="shared" si="13"/>
        <v>89734.850624999992</v>
      </c>
      <c r="AG67" s="34">
        <f t="shared" si="14"/>
        <v>17946.970125</v>
      </c>
      <c r="AH67" s="34">
        <f t="shared" si="64"/>
        <v>0</v>
      </c>
      <c r="AI67" s="34">
        <f t="shared" si="15"/>
        <v>197416.67137499998</v>
      </c>
      <c r="AJ67" s="79">
        <v>9.5</v>
      </c>
      <c r="AK67" s="36">
        <f t="shared" si="16"/>
        <v>4203.0375000000004</v>
      </c>
      <c r="AL67" s="41"/>
      <c r="AM67" s="36">
        <f t="shared" si="17"/>
        <v>0</v>
      </c>
      <c r="AN67" s="37">
        <f t="shared" si="18"/>
        <v>9.5</v>
      </c>
      <c r="AO67" s="36">
        <f t="shared" si="32"/>
        <v>4203.0375000000004</v>
      </c>
      <c r="AP67" s="41"/>
      <c r="AQ67" s="36">
        <f t="shared" si="19"/>
        <v>0</v>
      </c>
      <c r="AR67" s="35"/>
      <c r="AS67" s="36">
        <f t="shared" si="20"/>
        <v>0</v>
      </c>
      <c r="AT67" s="36">
        <f t="shared" si="21"/>
        <v>0</v>
      </c>
      <c r="AU67" s="98">
        <f t="shared" si="22"/>
        <v>0</v>
      </c>
      <c r="AV67" s="37">
        <f t="shared" si="23"/>
        <v>9.5</v>
      </c>
      <c r="AW67" s="36">
        <f t="shared" si="24"/>
        <v>4203.0375000000004</v>
      </c>
      <c r="AX67" s="80" t="s">
        <v>232</v>
      </c>
      <c r="AY67" s="80" t="s">
        <v>107</v>
      </c>
      <c r="AZ67" s="80"/>
      <c r="BA67" s="80"/>
      <c r="BB67" s="98">
        <f t="shared" si="33"/>
        <v>4424.25</v>
      </c>
      <c r="BC67" s="40"/>
      <c r="BD67" s="40"/>
      <c r="BE67" s="41"/>
      <c r="BF67" s="99">
        <f t="shared" si="63"/>
        <v>0</v>
      </c>
      <c r="BG67" s="40">
        <f t="shared" si="25"/>
        <v>19</v>
      </c>
      <c r="BH67" s="99">
        <f t="shared" si="26"/>
        <v>53840.910374999992</v>
      </c>
      <c r="BI67" s="41"/>
      <c r="BJ67" s="99"/>
      <c r="BK67" s="99"/>
      <c r="BL67" s="99"/>
      <c r="BM67" s="230"/>
      <c r="BN67" s="230"/>
      <c r="BO67" s="99">
        <f t="shared" si="28"/>
        <v>0</v>
      </c>
      <c r="BP67" s="34">
        <f t="shared" si="29"/>
        <v>62468.197874999991</v>
      </c>
      <c r="BQ67" s="34"/>
      <c r="BR67" s="34"/>
      <c r="BS67" s="34"/>
      <c r="BT67" s="34">
        <f t="shared" si="30"/>
        <v>259884.86924999996</v>
      </c>
      <c r="BU67" s="42">
        <f t="shared" si="31"/>
        <v>3118618.4309999994</v>
      </c>
    </row>
    <row r="68" spans="1:78" s="2" customFormat="1" ht="15" customHeight="1">
      <c r="A68" s="66">
        <v>43</v>
      </c>
      <c r="B68" s="27" t="s">
        <v>351</v>
      </c>
      <c r="C68" s="27" t="s">
        <v>110</v>
      </c>
      <c r="D68" s="28" t="s">
        <v>102</v>
      </c>
      <c r="E68" s="77" t="s">
        <v>233</v>
      </c>
      <c r="F68" s="28">
        <v>7</v>
      </c>
      <c r="G68" s="29">
        <v>43453</v>
      </c>
      <c r="H68" s="29">
        <v>45646</v>
      </c>
      <c r="I68" s="27" t="s">
        <v>110</v>
      </c>
      <c r="J68" s="28" t="s">
        <v>104</v>
      </c>
      <c r="K68" s="28" t="s">
        <v>105</v>
      </c>
      <c r="L68" s="30" t="s">
        <v>234</v>
      </c>
      <c r="M68" s="31">
        <v>5.03</v>
      </c>
      <c r="N68" s="32">
        <v>17697</v>
      </c>
      <c r="O68" s="32">
        <f t="shared" si="2"/>
        <v>89015.91</v>
      </c>
      <c r="P68" s="28">
        <v>4</v>
      </c>
      <c r="Q68" s="28">
        <v>3</v>
      </c>
      <c r="R68" s="28">
        <v>3</v>
      </c>
      <c r="S68" s="33"/>
      <c r="T68" s="33">
        <v>6</v>
      </c>
      <c r="U68" s="33"/>
      <c r="V68" s="33">
        <f t="shared" si="3"/>
        <v>4</v>
      </c>
      <c r="W68" s="33">
        <f t="shared" si="4"/>
        <v>9</v>
      </c>
      <c r="X68" s="33">
        <f t="shared" si="5"/>
        <v>3</v>
      </c>
      <c r="Y68" s="34">
        <f t="shared" si="6"/>
        <v>22253.977500000001</v>
      </c>
      <c r="Z68" s="34">
        <f t="shared" si="7"/>
        <v>16690.483124999999</v>
      </c>
      <c r="AA68" s="34">
        <f t="shared" si="8"/>
        <v>16690.483124999999</v>
      </c>
      <c r="AB68" s="34">
        <f t="shared" si="9"/>
        <v>0</v>
      </c>
      <c r="AC68" s="34">
        <f t="shared" si="10"/>
        <v>33380.966249999998</v>
      </c>
      <c r="AD68" s="34">
        <f t="shared" si="11"/>
        <v>0</v>
      </c>
      <c r="AE68" s="34">
        <f t="shared" si="12"/>
        <v>89015.91</v>
      </c>
      <c r="AF68" s="34">
        <f t="shared" si="13"/>
        <v>89015.91</v>
      </c>
      <c r="AG68" s="34">
        <f t="shared" si="14"/>
        <v>17803.182000000001</v>
      </c>
      <c r="AH68" s="34">
        <f t="shared" si="64"/>
        <v>1327.2750000000001</v>
      </c>
      <c r="AI68" s="34">
        <f>AE68+AF68+AG68+AH68</f>
        <v>197162.277</v>
      </c>
      <c r="AJ68" s="79"/>
      <c r="AK68" s="36">
        <f t="shared" si="16"/>
        <v>0</v>
      </c>
      <c r="AL68" s="41"/>
      <c r="AM68" s="36">
        <f t="shared" si="17"/>
        <v>0</v>
      </c>
      <c r="AN68" s="37">
        <f t="shared" si="18"/>
        <v>0</v>
      </c>
      <c r="AO68" s="36">
        <f t="shared" si="32"/>
        <v>0</v>
      </c>
      <c r="AP68" s="100" t="s">
        <v>136</v>
      </c>
      <c r="AQ68" s="36">
        <f t="shared" si="19"/>
        <v>6636.375</v>
      </c>
      <c r="AR68" s="35"/>
      <c r="AS68" s="36">
        <f t="shared" si="20"/>
        <v>0</v>
      </c>
      <c r="AT68" s="36">
        <f t="shared" si="21"/>
        <v>12</v>
      </c>
      <c r="AU68" s="98">
        <f t="shared" si="22"/>
        <v>6636.375</v>
      </c>
      <c r="AV68" s="37">
        <f t="shared" si="23"/>
        <v>12</v>
      </c>
      <c r="AW68" s="36">
        <f t="shared" si="24"/>
        <v>6636.375</v>
      </c>
      <c r="AX68" s="80"/>
      <c r="AY68" s="80"/>
      <c r="AZ68" s="80"/>
      <c r="BA68" s="80"/>
      <c r="BB68" s="98">
        <f t="shared" si="33"/>
        <v>0</v>
      </c>
      <c r="BC68" s="40"/>
      <c r="BD68" s="40"/>
      <c r="BE68" s="41"/>
      <c r="BF68" s="99">
        <f t="shared" si="63"/>
        <v>0</v>
      </c>
      <c r="BG68" s="40">
        <f t="shared" si="25"/>
        <v>16</v>
      </c>
      <c r="BH68" s="99">
        <f t="shared" si="26"/>
        <v>53409.546000000002</v>
      </c>
      <c r="BI68" s="41">
        <f t="shared" si="27"/>
        <v>16</v>
      </c>
      <c r="BJ68" s="99">
        <f>(AE68+AF68)*0.35</f>
        <v>62311.136999999995</v>
      </c>
      <c r="BK68" s="99"/>
      <c r="BL68" s="99">
        <v>17697</v>
      </c>
      <c r="BM68" s="230"/>
      <c r="BN68" s="230">
        <v>3</v>
      </c>
      <c r="BO68" s="99">
        <f t="shared" si="28"/>
        <v>1327.2750000000001</v>
      </c>
      <c r="BP68" s="34">
        <f t="shared" si="29"/>
        <v>141381.33299999998</v>
      </c>
      <c r="BQ68" s="34"/>
      <c r="BR68" s="34"/>
      <c r="BS68" s="34"/>
      <c r="BT68" s="34">
        <f t="shared" si="30"/>
        <v>338543.61</v>
      </c>
      <c r="BU68" s="42">
        <f t="shared" si="31"/>
        <v>4062523.32</v>
      </c>
    </row>
    <row r="69" spans="1:78" s="2" customFormat="1" ht="15" customHeight="1">
      <c r="A69" s="66">
        <v>44</v>
      </c>
      <c r="B69" s="27" t="s">
        <v>348</v>
      </c>
      <c r="C69" s="27" t="s">
        <v>235</v>
      </c>
      <c r="D69" s="28" t="s">
        <v>102</v>
      </c>
      <c r="E69" s="105" t="s">
        <v>236</v>
      </c>
      <c r="F69" s="28">
        <v>3</v>
      </c>
      <c r="G69" s="29">
        <v>44377</v>
      </c>
      <c r="H69" s="29">
        <v>46203</v>
      </c>
      <c r="I69" s="27" t="s">
        <v>235</v>
      </c>
      <c r="J69" s="28" t="s">
        <v>104</v>
      </c>
      <c r="K69" s="28" t="s">
        <v>105</v>
      </c>
      <c r="L69" s="30" t="s">
        <v>237</v>
      </c>
      <c r="M69" s="31">
        <v>5.03</v>
      </c>
      <c r="N69" s="32">
        <v>17697</v>
      </c>
      <c r="O69" s="32">
        <f t="shared" si="2"/>
        <v>89015.91</v>
      </c>
      <c r="P69" s="28"/>
      <c r="Q69" s="28">
        <v>15</v>
      </c>
      <c r="R69" s="28">
        <v>8</v>
      </c>
      <c r="S69" s="33"/>
      <c r="T69" s="33"/>
      <c r="U69" s="33"/>
      <c r="V69" s="33">
        <f t="shared" si="3"/>
        <v>0</v>
      </c>
      <c r="W69" s="33">
        <f t="shared" si="4"/>
        <v>15</v>
      </c>
      <c r="X69" s="33">
        <f t="shared" si="5"/>
        <v>8</v>
      </c>
      <c r="Y69" s="34">
        <f t="shared" si="6"/>
        <v>0</v>
      </c>
      <c r="Z69" s="34">
        <f t="shared" si="7"/>
        <v>83452.415625000009</v>
      </c>
      <c r="AA69" s="34">
        <f t="shared" si="8"/>
        <v>44507.955000000002</v>
      </c>
      <c r="AB69" s="34">
        <f t="shared" si="9"/>
        <v>0</v>
      </c>
      <c r="AC69" s="34">
        <f t="shared" si="10"/>
        <v>0</v>
      </c>
      <c r="AD69" s="34">
        <f t="shared" si="11"/>
        <v>0</v>
      </c>
      <c r="AE69" s="34">
        <f t="shared" si="12"/>
        <v>127960.37062500001</v>
      </c>
      <c r="AF69" s="34">
        <f t="shared" si="13"/>
        <v>127960.37062500001</v>
      </c>
      <c r="AG69" s="34">
        <f t="shared" si="14"/>
        <v>25592.074125000003</v>
      </c>
      <c r="AH69" s="34">
        <f t="shared" si="64"/>
        <v>0</v>
      </c>
      <c r="AI69" s="34">
        <f t="shared" si="15"/>
        <v>281512.81537500001</v>
      </c>
      <c r="AJ69" s="79"/>
      <c r="AK69" s="36">
        <f t="shared" si="16"/>
        <v>0</v>
      </c>
      <c r="AL69" s="41"/>
      <c r="AM69" s="36">
        <f t="shared" si="17"/>
        <v>0</v>
      </c>
      <c r="AN69" s="37">
        <f t="shared" si="18"/>
        <v>0</v>
      </c>
      <c r="AO69" s="36">
        <f t="shared" si="32"/>
        <v>0</v>
      </c>
      <c r="AP69" s="41">
        <v>23</v>
      </c>
      <c r="AQ69" s="36">
        <f t="shared" si="19"/>
        <v>12719.71875</v>
      </c>
      <c r="AR69" s="35"/>
      <c r="AS69" s="36">
        <f t="shared" si="20"/>
        <v>0</v>
      </c>
      <c r="AT69" s="36">
        <f t="shared" si="21"/>
        <v>23</v>
      </c>
      <c r="AU69" s="98">
        <f t="shared" si="22"/>
        <v>12719.71875</v>
      </c>
      <c r="AV69" s="37">
        <f t="shared" si="23"/>
        <v>23</v>
      </c>
      <c r="AW69" s="36">
        <f t="shared" si="24"/>
        <v>12719.71875</v>
      </c>
      <c r="AX69" s="80" t="s">
        <v>238</v>
      </c>
      <c r="AY69" s="80"/>
      <c r="AZ69" s="80"/>
      <c r="BA69" s="80" t="s">
        <v>115</v>
      </c>
      <c r="BB69" s="98">
        <f t="shared" si="33"/>
        <v>10618.199999999999</v>
      </c>
      <c r="BC69" s="40"/>
      <c r="BD69" s="40"/>
      <c r="BE69" s="41"/>
      <c r="BF69" s="99">
        <f t="shared" si="63"/>
        <v>0</v>
      </c>
      <c r="BG69" s="40">
        <f t="shared" si="25"/>
        <v>23</v>
      </c>
      <c r="BH69" s="99">
        <f t="shared" si="26"/>
        <v>76776.222374999998</v>
      </c>
      <c r="BI69" s="41">
        <f t="shared" si="27"/>
        <v>23</v>
      </c>
      <c r="BJ69" s="99">
        <f>(AE69+AF69)*0.35</f>
        <v>89572.259437500004</v>
      </c>
      <c r="BK69" s="99"/>
      <c r="BL69" s="99"/>
      <c r="BM69" s="230"/>
      <c r="BN69" s="230">
        <v>10</v>
      </c>
      <c r="BO69" s="99">
        <f t="shared" si="28"/>
        <v>4424.25</v>
      </c>
      <c r="BP69" s="34">
        <f t="shared" si="29"/>
        <v>194110.6505625</v>
      </c>
      <c r="BQ69" s="34"/>
      <c r="BR69" s="34"/>
      <c r="BS69" s="34"/>
      <c r="BT69" s="34">
        <f t="shared" si="30"/>
        <v>475623.4659375</v>
      </c>
      <c r="BU69" s="42">
        <f t="shared" si="31"/>
        <v>5707481.5912500005</v>
      </c>
    </row>
    <row r="70" spans="1:78" s="2" customFormat="1" ht="15" customHeight="1">
      <c r="A70" s="66">
        <v>45</v>
      </c>
      <c r="B70" s="27" t="s">
        <v>354</v>
      </c>
      <c r="C70" s="27" t="s">
        <v>129</v>
      </c>
      <c r="D70" s="28" t="s">
        <v>102</v>
      </c>
      <c r="E70" s="77" t="s">
        <v>239</v>
      </c>
      <c r="F70" s="28">
        <v>2</v>
      </c>
      <c r="G70" s="29">
        <v>43825</v>
      </c>
      <c r="H70" s="29">
        <v>45653</v>
      </c>
      <c r="I70" s="27" t="s">
        <v>129</v>
      </c>
      <c r="J70" s="28" t="s">
        <v>118</v>
      </c>
      <c r="K70" s="28" t="s">
        <v>119</v>
      </c>
      <c r="L70" s="30" t="s">
        <v>240</v>
      </c>
      <c r="M70" s="31">
        <v>4.66</v>
      </c>
      <c r="N70" s="32">
        <v>17697</v>
      </c>
      <c r="O70" s="32">
        <f t="shared" si="2"/>
        <v>82468.02</v>
      </c>
      <c r="P70" s="44"/>
      <c r="Q70" s="28">
        <v>5</v>
      </c>
      <c r="R70" s="28">
        <v>10</v>
      </c>
      <c r="S70" s="33"/>
      <c r="T70" s="33"/>
      <c r="U70" s="33"/>
      <c r="V70" s="33">
        <f t="shared" si="3"/>
        <v>0</v>
      </c>
      <c r="W70" s="33">
        <f t="shared" si="4"/>
        <v>5</v>
      </c>
      <c r="X70" s="33">
        <f t="shared" si="5"/>
        <v>10</v>
      </c>
      <c r="Y70" s="34">
        <f t="shared" si="6"/>
        <v>0</v>
      </c>
      <c r="Z70" s="34">
        <f t="shared" si="7"/>
        <v>25771.256250000002</v>
      </c>
      <c r="AA70" s="34">
        <f t="shared" si="8"/>
        <v>51542.512500000004</v>
      </c>
      <c r="AB70" s="34">
        <f t="shared" si="9"/>
        <v>0</v>
      </c>
      <c r="AC70" s="34">
        <f t="shared" si="10"/>
        <v>0</v>
      </c>
      <c r="AD70" s="34">
        <f t="shared" si="11"/>
        <v>0</v>
      </c>
      <c r="AE70" s="34">
        <f t="shared" si="12"/>
        <v>77313.768750000003</v>
      </c>
      <c r="AF70" s="34">
        <f t="shared" si="13"/>
        <v>77313.768750000003</v>
      </c>
      <c r="AG70" s="34">
        <f t="shared" si="14"/>
        <v>15462.753750000002</v>
      </c>
      <c r="AH70" s="34">
        <f t="shared" si="64"/>
        <v>0</v>
      </c>
      <c r="AI70" s="34">
        <f t="shared" si="15"/>
        <v>170090.29125000001</v>
      </c>
      <c r="AJ70" s="79"/>
      <c r="AK70" s="36">
        <f t="shared" si="16"/>
        <v>0</v>
      </c>
      <c r="AL70" s="41"/>
      <c r="AM70" s="36">
        <f t="shared" si="17"/>
        <v>0</v>
      </c>
      <c r="AN70" s="37">
        <f t="shared" si="18"/>
        <v>0</v>
      </c>
      <c r="AO70" s="36">
        <f t="shared" si="32"/>
        <v>0</v>
      </c>
      <c r="AP70" s="41"/>
      <c r="AQ70" s="36">
        <f t="shared" si="19"/>
        <v>0</v>
      </c>
      <c r="AR70" s="35">
        <v>15</v>
      </c>
      <c r="AS70" s="36">
        <f t="shared" si="20"/>
        <v>6636.375</v>
      </c>
      <c r="AT70" s="36">
        <f t="shared" si="21"/>
        <v>15</v>
      </c>
      <c r="AU70" s="98">
        <f t="shared" si="22"/>
        <v>6636.375</v>
      </c>
      <c r="AV70" s="37">
        <f t="shared" si="23"/>
        <v>15</v>
      </c>
      <c r="AW70" s="36">
        <f t="shared" si="24"/>
        <v>6636.375</v>
      </c>
      <c r="AX70" s="80" t="s">
        <v>241</v>
      </c>
      <c r="AY70" s="80"/>
      <c r="AZ70" s="80"/>
      <c r="BA70" s="80" t="s">
        <v>107</v>
      </c>
      <c r="BB70" s="98">
        <f t="shared" si="33"/>
        <v>5309.0999999999995</v>
      </c>
      <c r="BC70" s="40"/>
      <c r="BD70" s="40"/>
      <c r="BE70" s="41"/>
      <c r="BF70" s="99">
        <f t="shared" si="63"/>
        <v>0</v>
      </c>
      <c r="BG70" s="40">
        <f t="shared" si="25"/>
        <v>15</v>
      </c>
      <c r="BH70" s="99">
        <f t="shared" si="26"/>
        <v>46388.261250000003</v>
      </c>
      <c r="BI70" s="41">
        <f t="shared" si="27"/>
        <v>15</v>
      </c>
      <c r="BJ70" s="99">
        <f>(AE70+AF70)*0.3</f>
        <v>46388.261250000003</v>
      </c>
      <c r="BK70" s="99"/>
      <c r="BL70" s="99"/>
      <c r="BM70" s="230"/>
      <c r="BN70" s="230"/>
      <c r="BO70" s="99">
        <f t="shared" si="28"/>
        <v>0</v>
      </c>
      <c r="BP70" s="34">
        <f t="shared" si="29"/>
        <v>104721.9975</v>
      </c>
      <c r="BQ70" s="34"/>
      <c r="BR70" s="34"/>
      <c r="BS70" s="34"/>
      <c r="BT70" s="34">
        <f t="shared" si="30"/>
        <v>274812.28875000001</v>
      </c>
      <c r="BU70" s="42">
        <f t="shared" si="31"/>
        <v>3297747.4649999999</v>
      </c>
    </row>
    <row r="71" spans="1:78" s="2" customFormat="1" ht="15" customHeight="1">
      <c r="A71" s="66">
        <v>46</v>
      </c>
      <c r="B71" s="27" t="s">
        <v>348</v>
      </c>
      <c r="C71" s="27" t="s">
        <v>181</v>
      </c>
      <c r="D71" s="28" t="s">
        <v>102</v>
      </c>
      <c r="E71" s="27" t="s">
        <v>242</v>
      </c>
      <c r="F71" s="28">
        <v>6</v>
      </c>
      <c r="G71" s="29">
        <v>43458</v>
      </c>
      <c r="H71" s="29">
        <v>45650</v>
      </c>
      <c r="I71" s="27" t="s">
        <v>181</v>
      </c>
      <c r="J71" s="28" t="s">
        <v>152</v>
      </c>
      <c r="K71" s="28" t="s">
        <v>100</v>
      </c>
      <c r="L71" s="30" t="s">
        <v>243</v>
      </c>
      <c r="M71" s="31">
        <v>5.41</v>
      </c>
      <c r="N71" s="32">
        <v>17697</v>
      </c>
      <c r="O71" s="32">
        <f t="shared" si="2"/>
        <v>95740.77</v>
      </c>
      <c r="P71" s="28">
        <v>4</v>
      </c>
      <c r="Q71" s="28">
        <v>10</v>
      </c>
      <c r="R71" s="28"/>
      <c r="S71" s="33"/>
      <c r="T71" s="33">
        <v>5</v>
      </c>
      <c r="U71" s="33"/>
      <c r="V71" s="33">
        <f t="shared" si="3"/>
        <v>4</v>
      </c>
      <c r="W71" s="33">
        <f t="shared" si="4"/>
        <v>15</v>
      </c>
      <c r="X71" s="33">
        <f t="shared" si="5"/>
        <v>0</v>
      </c>
      <c r="Y71" s="34">
        <f t="shared" si="6"/>
        <v>23935.192500000001</v>
      </c>
      <c r="Z71" s="34">
        <f t="shared" si="7"/>
        <v>59837.981250000004</v>
      </c>
      <c r="AA71" s="34">
        <f t="shared" si="8"/>
        <v>0</v>
      </c>
      <c r="AB71" s="34">
        <f t="shared" si="9"/>
        <v>0</v>
      </c>
      <c r="AC71" s="34">
        <f t="shared" si="10"/>
        <v>29918.990625000002</v>
      </c>
      <c r="AD71" s="34">
        <f t="shared" si="11"/>
        <v>0</v>
      </c>
      <c r="AE71" s="34">
        <f t="shared" si="12"/>
        <v>113692.16437500001</v>
      </c>
      <c r="AF71" s="34">
        <f t="shared" si="13"/>
        <v>113692.16437500001</v>
      </c>
      <c r="AG71" s="34">
        <f t="shared" si="14"/>
        <v>22738.432875000002</v>
      </c>
      <c r="AH71" s="34">
        <f t="shared" si="64"/>
        <v>1106.0625</v>
      </c>
      <c r="AI71" s="34">
        <f>AE71+AF71+AG71+AH71</f>
        <v>251228.82412500001</v>
      </c>
      <c r="AJ71" s="79"/>
      <c r="AK71" s="36">
        <f t="shared" si="16"/>
        <v>0</v>
      </c>
      <c r="AL71" s="41">
        <v>4</v>
      </c>
      <c r="AM71" s="36">
        <f t="shared" si="17"/>
        <v>2212.125</v>
      </c>
      <c r="AN71" s="37">
        <f t="shared" si="18"/>
        <v>4</v>
      </c>
      <c r="AO71" s="36">
        <f t="shared" si="32"/>
        <v>2212.125</v>
      </c>
      <c r="AP71" s="41">
        <v>15</v>
      </c>
      <c r="AQ71" s="36">
        <f t="shared" si="19"/>
        <v>8295.46875</v>
      </c>
      <c r="AR71" s="35"/>
      <c r="AS71" s="36">
        <f t="shared" si="20"/>
        <v>0</v>
      </c>
      <c r="AT71" s="36">
        <f t="shared" si="21"/>
        <v>15</v>
      </c>
      <c r="AU71" s="98">
        <f t="shared" si="22"/>
        <v>8295.46875</v>
      </c>
      <c r="AV71" s="37">
        <f t="shared" si="23"/>
        <v>19</v>
      </c>
      <c r="AW71" s="36">
        <f t="shared" si="24"/>
        <v>10507.59375</v>
      </c>
      <c r="AX71" s="80"/>
      <c r="AY71" s="80"/>
      <c r="AZ71" s="80"/>
      <c r="BA71" s="108"/>
      <c r="BB71" s="98">
        <f t="shared" si="33"/>
        <v>0</v>
      </c>
      <c r="BC71" s="40"/>
      <c r="BD71" s="40"/>
      <c r="BE71" s="41"/>
      <c r="BF71" s="99">
        <f t="shared" si="63"/>
        <v>0</v>
      </c>
      <c r="BG71" s="40">
        <f t="shared" si="25"/>
        <v>19</v>
      </c>
      <c r="BH71" s="99">
        <f t="shared" si="26"/>
        <v>68215.298624999996</v>
      </c>
      <c r="BI71" s="41">
        <f t="shared" si="27"/>
        <v>19</v>
      </c>
      <c r="BJ71" s="99">
        <f>(AE71+AF71)*0.4</f>
        <v>90953.731500000009</v>
      </c>
      <c r="BK71" s="99"/>
      <c r="BL71" s="99"/>
      <c r="BM71" s="230"/>
      <c r="BN71" s="230"/>
      <c r="BO71" s="99">
        <f t="shared" si="28"/>
        <v>0</v>
      </c>
      <c r="BP71" s="34">
        <f t="shared" si="29"/>
        <v>169676.62387499999</v>
      </c>
      <c r="BQ71" s="34"/>
      <c r="BR71" s="34"/>
      <c r="BS71" s="34"/>
      <c r="BT71" s="34">
        <f t="shared" si="30"/>
        <v>420905.44799999997</v>
      </c>
      <c r="BU71" s="42">
        <f t="shared" si="31"/>
        <v>5050865.3760000002</v>
      </c>
      <c r="BW71" s="84"/>
    </row>
    <row r="72" spans="1:78" s="2" customFormat="1" ht="15" customHeight="1">
      <c r="A72" s="66">
        <v>47</v>
      </c>
      <c r="B72" s="27" t="s">
        <v>350</v>
      </c>
      <c r="C72" s="27" t="s">
        <v>172</v>
      </c>
      <c r="D72" s="28" t="s">
        <v>102</v>
      </c>
      <c r="E72" s="77" t="s">
        <v>244</v>
      </c>
      <c r="F72" s="28">
        <v>1</v>
      </c>
      <c r="G72" s="29">
        <v>44071</v>
      </c>
      <c r="H72" s="29">
        <v>45897</v>
      </c>
      <c r="I72" s="27" t="s">
        <v>172</v>
      </c>
      <c r="J72" s="28" t="s">
        <v>152</v>
      </c>
      <c r="K72" s="28" t="s">
        <v>100</v>
      </c>
      <c r="L72" s="30" t="s">
        <v>245</v>
      </c>
      <c r="M72" s="31">
        <v>5.41</v>
      </c>
      <c r="N72" s="32">
        <v>17697</v>
      </c>
      <c r="O72" s="32">
        <f t="shared" si="2"/>
        <v>95740.77</v>
      </c>
      <c r="P72" s="28">
        <v>14</v>
      </c>
      <c r="Q72" s="28"/>
      <c r="R72" s="28"/>
      <c r="S72" s="33"/>
      <c r="T72" s="33"/>
      <c r="U72" s="33"/>
      <c r="V72" s="33">
        <f t="shared" si="3"/>
        <v>14</v>
      </c>
      <c r="W72" s="33">
        <f t="shared" si="4"/>
        <v>0</v>
      </c>
      <c r="X72" s="33">
        <f t="shared" si="5"/>
        <v>0</v>
      </c>
      <c r="Y72" s="34">
        <f t="shared" si="6"/>
        <v>83773.173750000002</v>
      </c>
      <c r="Z72" s="34">
        <f t="shared" si="7"/>
        <v>0</v>
      </c>
      <c r="AA72" s="34">
        <f t="shared" si="8"/>
        <v>0</v>
      </c>
      <c r="AB72" s="34">
        <f t="shared" si="9"/>
        <v>0</v>
      </c>
      <c r="AC72" s="34">
        <f t="shared" si="10"/>
        <v>0</v>
      </c>
      <c r="AD72" s="34">
        <f t="shared" si="11"/>
        <v>0</v>
      </c>
      <c r="AE72" s="34">
        <f t="shared" si="12"/>
        <v>83773.173750000002</v>
      </c>
      <c r="AF72" s="34">
        <f t="shared" si="13"/>
        <v>83773.173750000002</v>
      </c>
      <c r="AG72" s="34">
        <f t="shared" si="14"/>
        <v>16754.634750000001</v>
      </c>
      <c r="AH72" s="34">
        <f t="shared" si="64"/>
        <v>0</v>
      </c>
      <c r="AI72" s="34">
        <f t="shared" si="15"/>
        <v>184300.98225</v>
      </c>
      <c r="AJ72" s="79"/>
      <c r="AK72" s="36">
        <f t="shared" si="16"/>
        <v>0</v>
      </c>
      <c r="AL72" s="41">
        <v>14</v>
      </c>
      <c r="AM72" s="36">
        <f t="shared" si="17"/>
        <v>7742.4375</v>
      </c>
      <c r="AN72" s="37">
        <f t="shared" si="18"/>
        <v>14</v>
      </c>
      <c r="AO72" s="36">
        <f t="shared" si="32"/>
        <v>7742.4375</v>
      </c>
      <c r="AP72" s="41"/>
      <c r="AQ72" s="36">
        <f t="shared" si="19"/>
        <v>0</v>
      </c>
      <c r="AR72" s="35"/>
      <c r="AS72" s="36">
        <f t="shared" si="20"/>
        <v>0</v>
      </c>
      <c r="AT72" s="36">
        <f t="shared" si="21"/>
        <v>0</v>
      </c>
      <c r="AU72" s="98">
        <f t="shared" si="22"/>
        <v>0</v>
      </c>
      <c r="AV72" s="37">
        <f t="shared" si="23"/>
        <v>14</v>
      </c>
      <c r="AW72" s="36">
        <f t="shared" si="24"/>
        <v>7742.4375</v>
      </c>
      <c r="AX72" s="80"/>
      <c r="AY72" s="80"/>
      <c r="AZ72" s="80"/>
      <c r="BA72" s="80"/>
      <c r="BB72" s="98">
        <f t="shared" si="33"/>
        <v>0</v>
      </c>
      <c r="BC72" s="40"/>
      <c r="BD72" s="40"/>
      <c r="BE72" s="41"/>
      <c r="BF72" s="99">
        <f t="shared" si="63"/>
        <v>0</v>
      </c>
      <c r="BG72" s="40">
        <f t="shared" si="25"/>
        <v>14</v>
      </c>
      <c r="BH72" s="99">
        <f t="shared" si="26"/>
        <v>50263.90425</v>
      </c>
      <c r="BI72" s="41">
        <f t="shared" si="27"/>
        <v>14</v>
      </c>
      <c r="BJ72" s="99">
        <f>(AE72+AF72)*0.4</f>
        <v>67018.539000000004</v>
      </c>
      <c r="BK72" s="99"/>
      <c r="BL72" s="231"/>
      <c r="BM72" s="230"/>
      <c r="BN72" s="230">
        <v>4</v>
      </c>
      <c r="BO72" s="99">
        <f t="shared" si="28"/>
        <v>1769.7</v>
      </c>
      <c r="BP72" s="34">
        <f t="shared" si="29"/>
        <v>126794.58075000001</v>
      </c>
      <c r="BQ72" s="34"/>
      <c r="BR72" s="34"/>
      <c r="BS72" s="34"/>
      <c r="BT72" s="34">
        <f t="shared" si="30"/>
        <v>311095.56300000002</v>
      </c>
      <c r="BU72" s="42">
        <f t="shared" si="31"/>
        <v>3733146.7560000001</v>
      </c>
    </row>
    <row r="73" spans="1:78" s="2" customFormat="1" ht="15" customHeight="1">
      <c r="A73" s="66">
        <v>48</v>
      </c>
      <c r="B73" s="27" t="s">
        <v>361</v>
      </c>
      <c r="C73" s="27" t="s">
        <v>246</v>
      </c>
      <c r="D73" s="28" t="s">
        <v>102</v>
      </c>
      <c r="E73" s="91" t="s">
        <v>247</v>
      </c>
      <c r="F73" s="28">
        <v>6</v>
      </c>
      <c r="G73" s="29">
        <v>45169</v>
      </c>
      <c r="H73" s="29">
        <v>46996</v>
      </c>
      <c r="I73" s="27" t="s">
        <v>246</v>
      </c>
      <c r="J73" s="28" t="s">
        <v>118</v>
      </c>
      <c r="K73" s="28" t="s">
        <v>119</v>
      </c>
      <c r="L73" s="30" t="s">
        <v>248</v>
      </c>
      <c r="M73" s="31">
        <v>5.08</v>
      </c>
      <c r="N73" s="32">
        <v>17697</v>
      </c>
      <c r="O73" s="32">
        <f t="shared" si="2"/>
        <v>89900.76</v>
      </c>
      <c r="P73" s="28"/>
      <c r="Q73" s="28">
        <v>12</v>
      </c>
      <c r="R73" s="28">
        <v>6</v>
      </c>
      <c r="S73" s="33"/>
      <c r="T73" s="33"/>
      <c r="U73" s="33"/>
      <c r="V73" s="33">
        <f t="shared" si="3"/>
        <v>0</v>
      </c>
      <c r="W73" s="33">
        <f t="shared" si="4"/>
        <v>12</v>
      </c>
      <c r="X73" s="33">
        <f t="shared" si="5"/>
        <v>6</v>
      </c>
      <c r="Y73" s="34">
        <f t="shared" si="6"/>
        <v>0</v>
      </c>
      <c r="Z73" s="34">
        <f t="shared" si="7"/>
        <v>67425.569999999992</v>
      </c>
      <c r="AA73" s="34">
        <f t="shared" si="8"/>
        <v>33712.784999999996</v>
      </c>
      <c r="AB73" s="34">
        <f t="shared" si="9"/>
        <v>0</v>
      </c>
      <c r="AC73" s="34">
        <f t="shared" si="10"/>
        <v>0</v>
      </c>
      <c r="AD73" s="34">
        <f t="shared" si="11"/>
        <v>0</v>
      </c>
      <c r="AE73" s="34">
        <f t="shared" si="12"/>
        <v>101138.35499999998</v>
      </c>
      <c r="AF73" s="34">
        <f t="shared" si="13"/>
        <v>101138.35499999998</v>
      </c>
      <c r="AG73" s="34">
        <f t="shared" si="14"/>
        <v>20227.670999999998</v>
      </c>
      <c r="AH73" s="34">
        <f t="shared" si="64"/>
        <v>0</v>
      </c>
      <c r="AI73" s="34">
        <f t="shared" si="15"/>
        <v>222504.38099999996</v>
      </c>
      <c r="AJ73" s="79"/>
      <c r="AK73" s="36">
        <f t="shared" si="16"/>
        <v>0</v>
      </c>
      <c r="AL73" s="41"/>
      <c r="AM73" s="36">
        <f t="shared" si="17"/>
        <v>0</v>
      </c>
      <c r="AN73" s="37">
        <f t="shared" si="18"/>
        <v>0</v>
      </c>
      <c r="AO73" s="36">
        <f t="shared" si="32"/>
        <v>0</v>
      </c>
      <c r="AP73" s="41"/>
      <c r="AQ73" s="36">
        <f t="shared" si="19"/>
        <v>0</v>
      </c>
      <c r="AR73" s="35"/>
      <c r="AS73" s="36">
        <f t="shared" si="20"/>
        <v>0</v>
      </c>
      <c r="AT73" s="36">
        <f t="shared" si="21"/>
        <v>0</v>
      </c>
      <c r="AU73" s="98">
        <f t="shared" si="22"/>
        <v>0</v>
      </c>
      <c r="AV73" s="37">
        <f t="shared" si="23"/>
        <v>0</v>
      </c>
      <c r="AW73" s="36">
        <f t="shared" si="24"/>
        <v>0</v>
      </c>
      <c r="AX73" s="80" t="s">
        <v>249</v>
      </c>
      <c r="AY73" s="80"/>
      <c r="AZ73" s="80" t="s">
        <v>115</v>
      </c>
      <c r="BA73" s="80"/>
      <c r="BB73" s="98">
        <f t="shared" si="33"/>
        <v>10618.199999999999</v>
      </c>
      <c r="BC73" s="40"/>
      <c r="BD73" s="40"/>
      <c r="BE73" s="41"/>
      <c r="BF73" s="99">
        <f t="shared" si="63"/>
        <v>0</v>
      </c>
      <c r="BG73" s="40">
        <f t="shared" si="25"/>
        <v>18</v>
      </c>
      <c r="BH73" s="99">
        <f t="shared" si="26"/>
        <v>60683.012999999984</v>
      </c>
      <c r="BI73" s="41">
        <f t="shared" si="27"/>
        <v>18</v>
      </c>
      <c r="BJ73" s="99">
        <f>(AE73+AF73)*0.3</f>
        <v>60683.012999999984</v>
      </c>
      <c r="BK73" s="99"/>
      <c r="BL73" s="231"/>
      <c r="BM73" s="230"/>
      <c r="BN73" s="230">
        <v>2</v>
      </c>
      <c r="BO73" s="99">
        <f t="shared" si="28"/>
        <v>884.85</v>
      </c>
      <c r="BP73" s="34">
        <f t="shared" si="29"/>
        <v>132869.07599999997</v>
      </c>
      <c r="BQ73" s="34"/>
      <c r="BR73" s="34"/>
      <c r="BS73" s="34"/>
      <c r="BT73" s="34">
        <f t="shared" si="30"/>
        <v>355373.45699999994</v>
      </c>
      <c r="BU73" s="42">
        <f t="shared" si="31"/>
        <v>4264481.4839999992</v>
      </c>
    </row>
    <row r="74" spans="1:78" s="207" customFormat="1" ht="15" customHeight="1">
      <c r="A74" s="66">
        <v>49</v>
      </c>
      <c r="B74" s="27" t="s">
        <v>362</v>
      </c>
      <c r="C74" s="77" t="s">
        <v>250</v>
      </c>
      <c r="D74" s="31" t="s">
        <v>102</v>
      </c>
      <c r="E74" s="105" t="s">
        <v>247</v>
      </c>
      <c r="F74" s="28"/>
      <c r="G74" s="78"/>
      <c r="H74" s="78"/>
      <c r="I74" s="77" t="s">
        <v>250</v>
      </c>
      <c r="J74" s="28" t="s">
        <v>118</v>
      </c>
      <c r="K74" s="31" t="s">
        <v>119</v>
      </c>
      <c r="L74" s="30" t="s">
        <v>248</v>
      </c>
      <c r="M74" s="31">
        <v>5.08</v>
      </c>
      <c r="N74" s="32">
        <v>17697</v>
      </c>
      <c r="O74" s="32">
        <f t="shared" si="2"/>
        <v>89900.76</v>
      </c>
      <c r="P74" s="28"/>
      <c r="Q74" s="31">
        <v>6</v>
      </c>
      <c r="R74" s="28"/>
      <c r="S74" s="33"/>
      <c r="T74" s="33"/>
      <c r="U74" s="33"/>
      <c r="V74" s="33">
        <f t="shared" si="3"/>
        <v>0</v>
      </c>
      <c r="W74" s="33">
        <f t="shared" si="4"/>
        <v>6</v>
      </c>
      <c r="X74" s="33">
        <f t="shared" si="5"/>
        <v>0</v>
      </c>
      <c r="Y74" s="34">
        <f t="shared" si="6"/>
        <v>0</v>
      </c>
      <c r="Z74" s="34">
        <f t="shared" si="7"/>
        <v>33712.784999999996</v>
      </c>
      <c r="AA74" s="34">
        <f t="shared" si="8"/>
        <v>0</v>
      </c>
      <c r="AB74" s="34">
        <f t="shared" si="9"/>
        <v>0</v>
      </c>
      <c r="AC74" s="34">
        <f t="shared" si="10"/>
        <v>0</v>
      </c>
      <c r="AD74" s="34">
        <f t="shared" si="11"/>
        <v>0</v>
      </c>
      <c r="AE74" s="34">
        <f t="shared" si="12"/>
        <v>33712.784999999996</v>
      </c>
      <c r="AF74" s="34">
        <f t="shared" si="13"/>
        <v>33712.784999999996</v>
      </c>
      <c r="AG74" s="34">
        <f t="shared" si="14"/>
        <v>6742.5569999999998</v>
      </c>
      <c r="AH74" s="34">
        <f t="shared" si="64"/>
        <v>0</v>
      </c>
      <c r="AI74" s="34">
        <f t="shared" si="15"/>
        <v>74168.126999999993</v>
      </c>
      <c r="AJ74" s="79"/>
      <c r="AK74" s="36">
        <f t="shared" si="16"/>
        <v>0</v>
      </c>
      <c r="AL74" s="41"/>
      <c r="AM74" s="36">
        <f t="shared" si="17"/>
        <v>0</v>
      </c>
      <c r="AN74" s="37">
        <f t="shared" si="18"/>
        <v>0</v>
      </c>
      <c r="AO74" s="36">
        <f t="shared" si="32"/>
        <v>0</v>
      </c>
      <c r="AP74" s="41"/>
      <c r="AQ74" s="36">
        <f t="shared" si="19"/>
        <v>0</v>
      </c>
      <c r="AR74" s="35"/>
      <c r="AS74" s="36">
        <f t="shared" si="20"/>
        <v>0</v>
      </c>
      <c r="AT74" s="36">
        <f t="shared" si="21"/>
        <v>0</v>
      </c>
      <c r="AU74" s="98">
        <f t="shared" si="22"/>
        <v>0</v>
      </c>
      <c r="AV74" s="37">
        <f t="shared" si="23"/>
        <v>0</v>
      </c>
      <c r="AW74" s="36">
        <f t="shared" si="24"/>
        <v>0</v>
      </c>
      <c r="AX74" s="80"/>
      <c r="AY74" s="80"/>
      <c r="AZ74" s="80"/>
      <c r="BA74" s="80"/>
      <c r="BB74" s="98">
        <f t="shared" si="33"/>
        <v>0</v>
      </c>
      <c r="BC74" s="40"/>
      <c r="BD74" s="40"/>
      <c r="BE74" s="41"/>
      <c r="BF74" s="99">
        <f t="shared" si="63"/>
        <v>0</v>
      </c>
      <c r="BG74" s="40">
        <f t="shared" si="25"/>
        <v>6</v>
      </c>
      <c r="BH74" s="99">
        <f t="shared" si="26"/>
        <v>20227.670999999998</v>
      </c>
      <c r="BI74" s="41">
        <f t="shared" si="27"/>
        <v>6</v>
      </c>
      <c r="BJ74" s="99">
        <f>(AE74+AF74)*0.3</f>
        <v>20227.670999999998</v>
      </c>
      <c r="BK74" s="99"/>
      <c r="BL74" s="99"/>
      <c r="BM74" s="230"/>
      <c r="BN74" s="230">
        <v>4</v>
      </c>
      <c r="BO74" s="99">
        <f t="shared" si="28"/>
        <v>1769.7</v>
      </c>
      <c r="BP74" s="34">
        <f t="shared" si="29"/>
        <v>42225.041999999994</v>
      </c>
      <c r="BQ74" s="34"/>
      <c r="BR74" s="34"/>
      <c r="BS74" s="34"/>
      <c r="BT74" s="34">
        <f t="shared" si="30"/>
        <v>116393.16899999999</v>
      </c>
      <c r="BU74" s="42">
        <f t="shared" si="31"/>
        <v>1396718.0279999999</v>
      </c>
      <c r="BV74" s="2"/>
    </row>
    <row r="75" spans="1:78" s="2" customFormat="1" ht="15" customHeight="1">
      <c r="A75" s="66">
        <v>50</v>
      </c>
      <c r="B75" s="27" t="s">
        <v>354</v>
      </c>
      <c r="C75" s="77" t="s">
        <v>129</v>
      </c>
      <c r="D75" s="31" t="s">
        <v>102</v>
      </c>
      <c r="E75" s="77" t="s">
        <v>239</v>
      </c>
      <c r="F75" s="28"/>
      <c r="G75" s="78"/>
      <c r="H75" s="78"/>
      <c r="I75" s="77" t="s">
        <v>129</v>
      </c>
      <c r="J75" s="28" t="s">
        <v>187</v>
      </c>
      <c r="K75" s="31" t="s">
        <v>113</v>
      </c>
      <c r="L75" s="30" t="s">
        <v>251</v>
      </c>
      <c r="M75" s="31">
        <v>4.33</v>
      </c>
      <c r="N75" s="32">
        <v>17697</v>
      </c>
      <c r="O75" s="32">
        <f t="shared" si="2"/>
        <v>76628.009999999995</v>
      </c>
      <c r="P75" s="44"/>
      <c r="Q75" s="31">
        <v>15</v>
      </c>
      <c r="R75" s="28">
        <v>5</v>
      </c>
      <c r="S75" s="33"/>
      <c r="T75" s="33"/>
      <c r="U75" s="33"/>
      <c r="V75" s="33">
        <f t="shared" si="3"/>
        <v>0</v>
      </c>
      <c r="W75" s="33">
        <f t="shared" si="4"/>
        <v>15</v>
      </c>
      <c r="X75" s="33">
        <f t="shared" si="5"/>
        <v>5</v>
      </c>
      <c r="Y75" s="34">
        <f t="shared" si="6"/>
        <v>0</v>
      </c>
      <c r="Z75" s="34">
        <f t="shared" si="7"/>
        <v>71838.759374999994</v>
      </c>
      <c r="AA75" s="34">
        <f t="shared" si="8"/>
        <v>23946.253124999999</v>
      </c>
      <c r="AB75" s="34">
        <f t="shared" si="9"/>
        <v>0</v>
      </c>
      <c r="AC75" s="34">
        <f t="shared" si="10"/>
        <v>0</v>
      </c>
      <c r="AD75" s="34">
        <f t="shared" si="11"/>
        <v>0</v>
      </c>
      <c r="AE75" s="34">
        <f t="shared" si="12"/>
        <v>95785.012499999997</v>
      </c>
      <c r="AF75" s="34">
        <f t="shared" si="13"/>
        <v>95785.012499999997</v>
      </c>
      <c r="AG75" s="34">
        <f t="shared" si="14"/>
        <v>19157.002499999999</v>
      </c>
      <c r="AH75" s="34">
        <f t="shared" si="64"/>
        <v>0</v>
      </c>
      <c r="AI75" s="34">
        <f t="shared" si="15"/>
        <v>210727.0275</v>
      </c>
      <c r="AJ75" s="79"/>
      <c r="AK75" s="36">
        <f t="shared" si="16"/>
        <v>0</v>
      </c>
      <c r="AL75" s="41"/>
      <c r="AM75" s="36">
        <f t="shared" si="17"/>
        <v>0</v>
      </c>
      <c r="AN75" s="37">
        <f t="shared" si="18"/>
        <v>0</v>
      </c>
      <c r="AO75" s="36">
        <f t="shared" si="32"/>
        <v>0</v>
      </c>
      <c r="AP75" s="41"/>
      <c r="AQ75" s="36">
        <f t="shared" si="19"/>
        <v>0</v>
      </c>
      <c r="AR75" s="35">
        <v>20</v>
      </c>
      <c r="AS75" s="36">
        <f t="shared" si="20"/>
        <v>8848.5</v>
      </c>
      <c r="AT75" s="36">
        <f t="shared" si="21"/>
        <v>20</v>
      </c>
      <c r="AU75" s="98">
        <f t="shared" si="22"/>
        <v>8848.5</v>
      </c>
      <c r="AV75" s="37">
        <f t="shared" si="23"/>
        <v>20</v>
      </c>
      <c r="AW75" s="36">
        <f t="shared" si="24"/>
        <v>8848.5</v>
      </c>
      <c r="AX75" s="80" t="s">
        <v>252</v>
      </c>
      <c r="AY75" s="80"/>
      <c r="AZ75" s="80" t="s">
        <v>115</v>
      </c>
      <c r="BA75" s="80"/>
      <c r="BB75" s="98">
        <f t="shared" si="33"/>
        <v>10618.199999999999</v>
      </c>
      <c r="BC75" s="40"/>
      <c r="BD75" s="40"/>
      <c r="BE75" s="41"/>
      <c r="BF75" s="99">
        <f t="shared" si="63"/>
        <v>0</v>
      </c>
      <c r="BG75" s="40">
        <f t="shared" si="25"/>
        <v>20</v>
      </c>
      <c r="BH75" s="99">
        <f t="shared" si="26"/>
        <v>57471.0075</v>
      </c>
      <c r="BI75" s="41"/>
      <c r="BJ75" s="99"/>
      <c r="BK75" s="99"/>
      <c r="BL75" s="234"/>
      <c r="BM75" s="230"/>
      <c r="BN75" s="230">
        <v>5</v>
      </c>
      <c r="BO75" s="99">
        <f t="shared" si="28"/>
        <v>2212.125</v>
      </c>
      <c r="BP75" s="34">
        <f t="shared" si="29"/>
        <v>79149.83249999999</v>
      </c>
      <c r="BQ75" s="34"/>
      <c r="BR75" s="34"/>
      <c r="BS75" s="34"/>
      <c r="BT75" s="34">
        <f t="shared" si="30"/>
        <v>289876.86</v>
      </c>
      <c r="BU75" s="42">
        <f t="shared" si="31"/>
        <v>3478522.32</v>
      </c>
    </row>
    <row r="76" spans="1:78" s="207" customFormat="1" ht="15" customHeight="1">
      <c r="A76" s="66">
        <v>50</v>
      </c>
      <c r="B76" s="27" t="s">
        <v>354</v>
      </c>
      <c r="C76" s="77" t="s">
        <v>129</v>
      </c>
      <c r="D76" s="31" t="s">
        <v>102</v>
      </c>
      <c r="E76" s="77" t="s">
        <v>239</v>
      </c>
      <c r="F76" s="28"/>
      <c r="G76" s="78"/>
      <c r="H76" s="78"/>
      <c r="I76" s="77" t="s">
        <v>129</v>
      </c>
      <c r="J76" s="28" t="s">
        <v>187</v>
      </c>
      <c r="K76" s="31" t="s">
        <v>113</v>
      </c>
      <c r="L76" s="30" t="s">
        <v>251</v>
      </c>
      <c r="M76" s="31">
        <v>4.33</v>
      </c>
      <c r="N76" s="32">
        <v>17697</v>
      </c>
      <c r="O76" s="32">
        <f t="shared" ref="O76" si="65">N76*M76</f>
        <v>76628.009999999995</v>
      </c>
      <c r="P76" s="44"/>
      <c r="Q76" s="31"/>
      <c r="R76" s="28">
        <v>5</v>
      </c>
      <c r="S76" s="33"/>
      <c r="T76" s="33"/>
      <c r="U76" s="33"/>
      <c r="V76" s="33">
        <f t="shared" ref="V76" si="66">P76+S76</f>
        <v>0</v>
      </c>
      <c r="W76" s="33">
        <f t="shared" ref="W76" si="67">Q76+T76</f>
        <v>0</v>
      </c>
      <c r="X76" s="33">
        <f t="shared" ref="X76" si="68">R76+U76</f>
        <v>5</v>
      </c>
      <c r="Y76" s="34">
        <f t="shared" ref="Y76" si="69">(O76/16)*P76</f>
        <v>0</v>
      </c>
      <c r="Z76" s="34">
        <f t="shared" ref="Z76" si="70">(O76/16)*Q76</f>
        <v>0</v>
      </c>
      <c r="AA76" s="34">
        <f t="shared" ref="AA76" si="71">(O76/16)*R76</f>
        <v>23946.253124999999</v>
      </c>
      <c r="AB76" s="34">
        <f t="shared" ref="AB76" si="72">(O76/16)*S76</f>
        <v>0</v>
      </c>
      <c r="AC76" s="34">
        <f t="shared" ref="AC76" si="73">(O76/16)*T76</f>
        <v>0</v>
      </c>
      <c r="AD76" s="34">
        <f t="shared" ref="AD76" si="74">(O76/16)*U76</f>
        <v>0</v>
      </c>
      <c r="AE76" s="34">
        <f t="shared" ref="AE76" si="75">Y76+Z76+AA76+AB76+AC76+AD76</f>
        <v>23946.253124999999</v>
      </c>
      <c r="AF76" s="34">
        <f t="shared" ref="AF76" si="76">AE76</f>
        <v>23946.253124999999</v>
      </c>
      <c r="AG76" s="34">
        <f t="shared" ref="AG76" si="77">(AE76+AF76)*10%</f>
        <v>4789.2506249999997</v>
      </c>
      <c r="AH76" s="34">
        <f t="shared" ref="AH76" si="78">((N76*20%)/16)*(S76+T76+U76)</f>
        <v>0</v>
      </c>
      <c r="AI76" s="34">
        <f t="shared" ref="AI76" si="79">AE76+AF76+AG76</f>
        <v>52681.756874999999</v>
      </c>
      <c r="AJ76" s="79"/>
      <c r="AK76" s="36">
        <f t="shared" ref="AK76" si="80">((17697*40%)/16)*AJ76</f>
        <v>0</v>
      </c>
      <c r="AL76" s="41"/>
      <c r="AM76" s="36">
        <f t="shared" ref="AM76" si="81">((17697*50%)/16)*AL76</f>
        <v>0</v>
      </c>
      <c r="AN76" s="37">
        <f t="shared" ref="AN76" si="82">SUM(AJ76+AL76)</f>
        <v>0</v>
      </c>
      <c r="AO76" s="36">
        <f t="shared" ref="AO76" si="83">AK76+AM76</f>
        <v>0</v>
      </c>
      <c r="AP76" s="41"/>
      <c r="AQ76" s="36">
        <f t="shared" ref="AQ76" si="84">((17697*50%)/16)*AP76</f>
        <v>0</v>
      </c>
      <c r="AR76" s="35">
        <v>2.5</v>
      </c>
      <c r="AS76" s="36">
        <f t="shared" ref="AS76" si="85">((17697*40%)/16)*AR76</f>
        <v>1106.0625</v>
      </c>
      <c r="AT76" s="36">
        <f t="shared" ref="AT76" si="86">AP76+AR76</f>
        <v>2.5</v>
      </c>
      <c r="AU76" s="98">
        <f t="shared" si="22"/>
        <v>1106.0625</v>
      </c>
      <c r="AV76" s="37">
        <f t="shared" ref="AV76" si="87">AN76+AT76</f>
        <v>2.5</v>
      </c>
      <c r="AW76" s="36">
        <f t="shared" si="24"/>
        <v>1106.0625</v>
      </c>
      <c r="AX76" s="80"/>
      <c r="AY76" s="80"/>
      <c r="AZ76" s="80"/>
      <c r="BA76" s="80"/>
      <c r="BB76" s="98">
        <f t="shared" ref="BB76" si="88">((17697*50%)*AY76)+((17697*60%)*AZ76)+((17697*60%)*BA76)</f>
        <v>0</v>
      </c>
      <c r="BC76" s="40"/>
      <c r="BD76" s="40"/>
      <c r="BE76" s="41"/>
      <c r="BF76" s="99">
        <f t="shared" ref="BF76" si="89">((17697*20%)*BC76)+((17697*25%)*BD76)+((17697*30%)*BE76)</f>
        <v>0</v>
      </c>
      <c r="BG76" s="40">
        <f t="shared" ref="BG76" si="90">(V76+W76+X76)</f>
        <v>5</v>
      </c>
      <c r="BH76" s="99">
        <f t="shared" ref="BH76" si="91">(AE76+AF76)*30%</f>
        <v>14367.751875</v>
      </c>
      <c r="BI76" s="41">
        <f t="shared" ref="BI76" si="92">BG76</f>
        <v>5</v>
      </c>
      <c r="BJ76" s="99"/>
      <c r="BK76" s="99"/>
      <c r="BL76" s="234"/>
      <c r="BM76" s="230"/>
      <c r="BN76" s="230"/>
      <c r="BO76" s="99">
        <f t="shared" ref="BO76" si="93">((17697*40%)/16)*BN76</f>
        <v>0</v>
      </c>
      <c r="BP76" s="34">
        <f t="shared" si="29"/>
        <v>15473.814375</v>
      </c>
      <c r="BQ76" s="34"/>
      <c r="BR76" s="34"/>
      <c r="BS76" s="34"/>
      <c r="BT76" s="34">
        <f t="shared" si="30"/>
        <v>68155.571249999994</v>
      </c>
      <c r="BU76" s="42">
        <f t="shared" ref="BU76" si="94">BT76*12</f>
        <v>817866.85499999998</v>
      </c>
      <c r="BV76" s="2"/>
    </row>
    <row r="77" spans="1:78" s="2" customFormat="1" ht="15" customHeight="1">
      <c r="A77" s="66">
        <v>51</v>
      </c>
      <c r="B77" s="27" t="s">
        <v>363</v>
      </c>
      <c r="C77" s="27" t="s">
        <v>253</v>
      </c>
      <c r="D77" s="31" t="s">
        <v>102</v>
      </c>
      <c r="E77" s="77" t="s">
        <v>239</v>
      </c>
      <c r="F77" s="28">
        <v>9</v>
      </c>
      <c r="G77" s="29">
        <v>43830</v>
      </c>
      <c r="H77" s="29">
        <v>45657</v>
      </c>
      <c r="I77" s="27" t="s">
        <v>253</v>
      </c>
      <c r="J77" s="28" t="s">
        <v>118</v>
      </c>
      <c r="K77" s="31" t="s">
        <v>119</v>
      </c>
      <c r="L77" s="30" t="s">
        <v>254</v>
      </c>
      <c r="M77" s="31">
        <v>4.74</v>
      </c>
      <c r="N77" s="32">
        <v>17697</v>
      </c>
      <c r="O77" s="32">
        <f t="shared" si="2"/>
        <v>83883.78</v>
      </c>
      <c r="P77" s="44"/>
      <c r="Q77" s="28">
        <v>4</v>
      </c>
      <c r="R77" s="28"/>
      <c r="S77" s="33"/>
      <c r="T77" s="33"/>
      <c r="U77" s="33"/>
      <c r="V77" s="33">
        <f t="shared" si="3"/>
        <v>0</v>
      </c>
      <c r="W77" s="33">
        <f t="shared" si="4"/>
        <v>4</v>
      </c>
      <c r="X77" s="33">
        <f t="shared" si="5"/>
        <v>0</v>
      </c>
      <c r="Y77" s="34">
        <f t="shared" si="6"/>
        <v>0</v>
      </c>
      <c r="Z77" s="34">
        <f t="shared" si="7"/>
        <v>20970.945</v>
      </c>
      <c r="AA77" s="34">
        <f t="shared" si="8"/>
        <v>0</v>
      </c>
      <c r="AB77" s="34">
        <f t="shared" si="9"/>
        <v>0</v>
      </c>
      <c r="AC77" s="34">
        <f t="shared" si="10"/>
        <v>0</v>
      </c>
      <c r="AD77" s="34">
        <f t="shared" si="11"/>
        <v>0</v>
      </c>
      <c r="AE77" s="34">
        <f t="shared" si="12"/>
        <v>20970.945</v>
      </c>
      <c r="AF77" s="34">
        <f t="shared" si="13"/>
        <v>20970.945</v>
      </c>
      <c r="AG77" s="34">
        <f t="shared" si="14"/>
        <v>4194.1890000000003</v>
      </c>
      <c r="AH77" s="34">
        <f t="shared" si="64"/>
        <v>0</v>
      </c>
      <c r="AI77" s="34">
        <f t="shared" si="15"/>
        <v>46136.078999999998</v>
      </c>
      <c r="AJ77" s="79">
        <v>0</v>
      </c>
      <c r="AK77" s="36">
        <f t="shared" si="16"/>
        <v>0</v>
      </c>
      <c r="AL77" s="41"/>
      <c r="AM77" s="36">
        <f t="shared" si="17"/>
        <v>0</v>
      </c>
      <c r="AN77" s="37">
        <f t="shared" si="18"/>
        <v>0</v>
      </c>
      <c r="AO77" s="36">
        <f t="shared" si="32"/>
        <v>0</v>
      </c>
      <c r="AP77" s="41"/>
      <c r="AQ77" s="36">
        <f t="shared" si="19"/>
        <v>0</v>
      </c>
      <c r="AR77" s="35">
        <v>4</v>
      </c>
      <c r="AS77" s="36">
        <f t="shared" si="20"/>
        <v>1769.7</v>
      </c>
      <c r="AT77" s="36">
        <f t="shared" si="21"/>
        <v>4</v>
      </c>
      <c r="AU77" s="98">
        <f t="shared" si="22"/>
        <v>1769.7</v>
      </c>
      <c r="AV77" s="37">
        <f t="shared" si="23"/>
        <v>4</v>
      </c>
      <c r="AW77" s="36">
        <f t="shared" si="24"/>
        <v>1769.7</v>
      </c>
      <c r="AX77" s="80"/>
      <c r="AY77" s="80"/>
      <c r="AZ77" s="80"/>
      <c r="BA77" s="80"/>
      <c r="BB77" s="98">
        <f t="shared" si="33"/>
        <v>0</v>
      </c>
      <c r="BC77" s="40"/>
      <c r="BD77" s="40"/>
      <c r="BE77" s="41"/>
      <c r="BF77" s="99">
        <f t="shared" si="63"/>
        <v>0</v>
      </c>
      <c r="BG77" s="40">
        <f t="shared" si="25"/>
        <v>4</v>
      </c>
      <c r="BH77" s="99">
        <f t="shared" si="26"/>
        <v>12582.566999999999</v>
      </c>
      <c r="BI77" s="41">
        <f t="shared" si="27"/>
        <v>4</v>
      </c>
      <c r="BJ77" s="99">
        <f>(AE77+AF77)*0.3</f>
        <v>12582.566999999999</v>
      </c>
      <c r="BK77" s="99"/>
      <c r="BL77" s="99"/>
      <c r="BM77" s="230"/>
      <c r="BN77" s="230"/>
      <c r="BO77" s="99">
        <f t="shared" si="28"/>
        <v>0</v>
      </c>
      <c r="BP77" s="34">
        <f t="shared" si="29"/>
        <v>26934.833999999999</v>
      </c>
      <c r="BQ77" s="34"/>
      <c r="BR77" s="34"/>
      <c r="BS77" s="34"/>
      <c r="BT77" s="34">
        <f t="shared" si="30"/>
        <v>73070.913</v>
      </c>
      <c r="BU77" s="42">
        <f t="shared" si="31"/>
        <v>876850.95600000001</v>
      </c>
    </row>
    <row r="78" spans="1:78" s="2" customFormat="1" ht="15" customHeight="1">
      <c r="A78" s="66">
        <v>52</v>
      </c>
      <c r="B78" s="27" t="s">
        <v>351</v>
      </c>
      <c r="C78" s="27" t="s">
        <v>110</v>
      </c>
      <c r="D78" s="31" t="s">
        <v>229</v>
      </c>
      <c r="E78" s="77" t="s">
        <v>255</v>
      </c>
      <c r="F78" s="89">
        <v>10</v>
      </c>
      <c r="G78" s="90">
        <v>44440</v>
      </c>
      <c r="H78" s="90">
        <v>46266</v>
      </c>
      <c r="I78" s="27" t="s">
        <v>110</v>
      </c>
      <c r="J78" s="28" t="s">
        <v>118</v>
      </c>
      <c r="K78" s="31" t="s">
        <v>135</v>
      </c>
      <c r="L78" s="30" t="s">
        <v>128</v>
      </c>
      <c r="M78" s="31">
        <v>3.85</v>
      </c>
      <c r="N78" s="32">
        <v>17697</v>
      </c>
      <c r="O78" s="32">
        <f t="shared" si="2"/>
        <v>68133.45</v>
      </c>
      <c r="P78" s="44">
        <v>10</v>
      </c>
      <c r="Q78" s="31">
        <v>6</v>
      </c>
      <c r="R78" s="28"/>
      <c r="S78" s="33"/>
      <c r="T78" s="33"/>
      <c r="U78" s="33"/>
      <c r="V78" s="33">
        <f t="shared" si="3"/>
        <v>10</v>
      </c>
      <c r="W78" s="33">
        <f t="shared" si="4"/>
        <v>6</v>
      </c>
      <c r="X78" s="33">
        <f t="shared" si="5"/>
        <v>0</v>
      </c>
      <c r="Y78" s="34">
        <f t="shared" si="6"/>
        <v>42583.40625</v>
      </c>
      <c r="Z78" s="34">
        <f t="shared" si="7"/>
        <v>25550.043749999997</v>
      </c>
      <c r="AA78" s="34">
        <f t="shared" si="8"/>
        <v>0</v>
      </c>
      <c r="AB78" s="34">
        <f t="shared" si="9"/>
        <v>0</v>
      </c>
      <c r="AC78" s="34">
        <f t="shared" si="10"/>
        <v>0</v>
      </c>
      <c r="AD78" s="34">
        <f t="shared" si="11"/>
        <v>0</v>
      </c>
      <c r="AE78" s="34">
        <f t="shared" si="12"/>
        <v>68133.45</v>
      </c>
      <c r="AF78" s="34">
        <f t="shared" si="13"/>
        <v>68133.45</v>
      </c>
      <c r="AG78" s="34">
        <f t="shared" si="14"/>
        <v>13626.69</v>
      </c>
      <c r="AH78" s="34">
        <f t="shared" si="64"/>
        <v>0</v>
      </c>
      <c r="AI78" s="34">
        <f t="shared" si="15"/>
        <v>149893.59</v>
      </c>
      <c r="AJ78" s="79"/>
      <c r="AK78" s="36">
        <f t="shared" si="16"/>
        <v>0</v>
      </c>
      <c r="AL78" s="41"/>
      <c r="AM78" s="36">
        <f t="shared" si="17"/>
        <v>0</v>
      </c>
      <c r="AN78" s="37"/>
      <c r="AO78" s="36">
        <f t="shared" si="32"/>
        <v>0</v>
      </c>
      <c r="AP78" s="41"/>
      <c r="AQ78" s="36">
        <f t="shared" si="19"/>
        <v>0</v>
      </c>
      <c r="AR78" s="35">
        <v>6</v>
      </c>
      <c r="AS78" s="36">
        <f t="shared" si="20"/>
        <v>2654.55</v>
      </c>
      <c r="AT78" s="36">
        <f t="shared" si="21"/>
        <v>6</v>
      </c>
      <c r="AU78" s="98">
        <f t="shared" si="22"/>
        <v>2654.55</v>
      </c>
      <c r="AV78" s="37">
        <f t="shared" si="23"/>
        <v>6</v>
      </c>
      <c r="AW78" s="36">
        <f t="shared" si="24"/>
        <v>2654.55</v>
      </c>
      <c r="AX78" s="80"/>
      <c r="AY78" s="80"/>
      <c r="AZ78" s="80"/>
      <c r="BA78" s="80"/>
      <c r="BB78" s="98">
        <f t="shared" si="33"/>
        <v>0</v>
      </c>
      <c r="BC78" s="40"/>
      <c r="BD78" s="40"/>
      <c r="BE78" s="41"/>
      <c r="BF78" s="99">
        <f t="shared" si="63"/>
        <v>0</v>
      </c>
      <c r="BG78" s="40">
        <f t="shared" si="25"/>
        <v>16</v>
      </c>
      <c r="BH78" s="99">
        <f t="shared" si="26"/>
        <v>40880.07</v>
      </c>
      <c r="BI78" s="41">
        <f t="shared" si="27"/>
        <v>16</v>
      </c>
      <c r="BJ78" s="99">
        <f>(AE78+AF78)*0.3</f>
        <v>40880.07</v>
      </c>
      <c r="BK78" s="99"/>
      <c r="BL78" s="99"/>
      <c r="BM78" s="230"/>
      <c r="BN78" s="230">
        <v>6</v>
      </c>
      <c r="BO78" s="99">
        <f t="shared" si="28"/>
        <v>2654.55</v>
      </c>
      <c r="BP78" s="34">
        <f t="shared" si="29"/>
        <v>87069.24</v>
      </c>
      <c r="BQ78" s="34"/>
      <c r="BR78" s="34"/>
      <c r="BS78" s="34"/>
      <c r="BT78" s="34">
        <f t="shared" si="30"/>
        <v>236962.83000000002</v>
      </c>
      <c r="BU78" s="42">
        <f t="shared" si="31"/>
        <v>2843553.96</v>
      </c>
    </row>
    <row r="79" spans="1:78" s="2" customFormat="1" ht="15" customHeight="1">
      <c r="A79" s="66">
        <v>53</v>
      </c>
      <c r="B79" s="27" t="s">
        <v>349</v>
      </c>
      <c r="C79" s="88" t="s">
        <v>150</v>
      </c>
      <c r="D79" s="28" t="s">
        <v>102</v>
      </c>
      <c r="E79" s="77" t="s">
        <v>256</v>
      </c>
      <c r="F79" s="89">
        <v>6</v>
      </c>
      <c r="G79" s="90">
        <v>44792</v>
      </c>
      <c r="H79" s="90">
        <v>46618</v>
      </c>
      <c r="I79" s="88" t="s">
        <v>150</v>
      </c>
      <c r="J79" s="89" t="s">
        <v>118</v>
      </c>
      <c r="K79" s="28" t="s">
        <v>119</v>
      </c>
      <c r="L79" s="30" t="s">
        <v>257</v>
      </c>
      <c r="M79" s="31">
        <v>4.8099999999999996</v>
      </c>
      <c r="N79" s="32">
        <v>17697</v>
      </c>
      <c r="O79" s="32">
        <f t="shared" si="2"/>
        <v>85122.569999999992</v>
      </c>
      <c r="P79" s="44">
        <v>16</v>
      </c>
      <c r="Q79" s="31"/>
      <c r="R79" s="28"/>
      <c r="S79" s="33"/>
      <c r="T79" s="33"/>
      <c r="U79" s="33"/>
      <c r="V79" s="33">
        <f t="shared" si="3"/>
        <v>16</v>
      </c>
      <c r="W79" s="33">
        <f t="shared" si="4"/>
        <v>0</v>
      </c>
      <c r="X79" s="33">
        <f t="shared" si="5"/>
        <v>0</v>
      </c>
      <c r="Y79" s="34">
        <f t="shared" si="6"/>
        <v>85122.569999999992</v>
      </c>
      <c r="Z79" s="34">
        <f t="shared" si="7"/>
        <v>0</v>
      </c>
      <c r="AA79" s="34">
        <f t="shared" si="8"/>
        <v>0</v>
      </c>
      <c r="AB79" s="34">
        <f t="shared" si="9"/>
        <v>0</v>
      </c>
      <c r="AC79" s="34">
        <f t="shared" si="10"/>
        <v>0</v>
      </c>
      <c r="AD79" s="34">
        <f t="shared" si="11"/>
        <v>0</v>
      </c>
      <c r="AE79" s="34">
        <f t="shared" si="12"/>
        <v>85122.569999999992</v>
      </c>
      <c r="AF79" s="34">
        <f t="shared" si="13"/>
        <v>85122.569999999992</v>
      </c>
      <c r="AG79" s="34">
        <f t="shared" si="14"/>
        <v>17024.513999999999</v>
      </c>
      <c r="AH79" s="34">
        <f t="shared" si="64"/>
        <v>0</v>
      </c>
      <c r="AI79" s="34">
        <f t="shared" si="15"/>
        <v>187269.65399999998</v>
      </c>
      <c r="AJ79" s="79">
        <v>16</v>
      </c>
      <c r="AK79" s="36">
        <f t="shared" si="16"/>
        <v>7078.8</v>
      </c>
      <c r="AL79" s="41"/>
      <c r="AM79" s="36">
        <f t="shared" si="17"/>
        <v>0</v>
      </c>
      <c r="AN79" s="37">
        <f t="shared" si="18"/>
        <v>16</v>
      </c>
      <c r="AO79" s="36">
        <f t="shared" si="32"/>
        <v>7078.8</v>
      </c>
      <c r="AP79" s="41"/>
      <c r="AQ79" s="36">
        <f t="shared" si="19"/>
        <v>0</v>
      </c>
      <c r="AR79" s="35"/>
      <c r="AS79" s="36">
        <f t="shared" si="20"/>
        <v>0</v>
      </c>
      <c r="AT79" s="36">
        <f t="shared" si="21"/>
        <v>0</v>
      </c>
      <c r="AU79" s="98">
        <f t="shared" si="22"/>
        <v>0</v>
      </c>
      <c r="AV79" s="37">
        <f t="shared" si="23"/>
        <v>16</v>
      </c>
      <c r="AW79" s="36">
        <f t="shared" si="24"/>
        <v>7078.8</v>
      </c>
      <c r="AX79" s="80" t="s">
        <v>258</v>
      </c>
      <c r="AY79" s="80" t="s">
        <v>115</v>
      </c>
      <c r="AZ79" s="80"/>
      <c r="BA79" s="80"/>
      <c r="BB79" s="98">
        <f t="shared" si="33"/>
        <v>8848.5</v>
      </c>
      <c r="BC79" s="40"/>
      <c r="BD79" s="40"/>
      <c r="BE79" s="41"/>
      <c r="BF79" s="99">
        <f t="shared" si="63"/>
        <v>0</v>
      </c>
      <c r="BG79" s="40">
        <f t="shared" si="25"/>
        <v>16</v>
      </c>
      <c r="BH79" s="99">
        <f t="shared" si="26"/>
        <v>51073.541999999994</v>
      </c>
      <c r="BI79" s="41">
        <f t="shared" si="27"/>
        <v>16</v>
      </c>
      <c r="BJ79" s="99">
        <f>(AE79+AF79)*0.3</f>
        <v>51073.541999999994</v>
      </c>
      <c r="BK79" s="99"/>
      <c r="BL79" s="99"/>
      <c r="BM79" s="230"/>
      <c r="BN79" s="230"/>
      <c r="BO79" s="99">
        <f t="shared" si="28"/>
        <v>0</v>
      </c>
      <c r="BP79" s="34">
        <f t="shared" si="29"/>
        <v>118074.38399999999</v>
      </c>
      <c r="BQ79" s="34"/>
      <c r="BR79" s="34"/>
      <c r="BS79" s="34"/>
      <c r="BT79" s="34">
        <f t="shared" si="30"/>
        <v>305344.03799999994</v>
      </c>
      <c r="BU79" s="42">
        <f t="shared" si="31"/>
        <v>3664128.4559999993</v>
      </c>
      <c r="BZ79" s="2" t="s">
        <v>0</v>
      </c>
    </row>
    <row r="80" spans="1:78" s="2" customFormat="1" ht="15" customHeight="1">
      <c r="A80" s="66">
        <v>54</v>
      </c>
      <c r="B80" s="27" t="s">
        <v>357</v>
      </c>
      <c r="C80" s="27" t="s">
        <v>259</v>
      </c>
      <c r="D80" s="89" t="s">
        <v>102</v>
      </c>
      <c r="E80" s="27" t="s">
        <v>260</v>
      </c>
      <c r="F80" s="28"/>
      <c r="G80" s="29">
        <v>45537</v>
      </c>
      <c r="H80" s="29">
        <v>47364</v>
      </c>
      <c r="I80" s="27" t="s">
        <v>259</v>
      </c>
      <c r="J80" s="89" t="s">
        <v>118</v>
      </c>
      <c r="K80" s="28" t="s">
        <v>119</v>
      </c>
      <c r="L80" s="43" t="s">
        <v>261</v>
      </c>
      <c r="M80" s="31">
        <v>4.51</v>
      </c>
      <c r="N80" s="32">
        <v>17697</v>
      </c>
      <c r="O80" s="32">
        <f t="shared" si="2"/>
        <v>79813.47</v>
      </c>
      <c r="P80" s="44"/>
      <c r="Q80" s="31"/>
      <c r="R80" s="28"/>
      <c r="S80" s="33"/>
      <c r="T80" s="33">
        <v>3</v>
      </c>
      <c r="U80" s="33"/>
      <c r="V80" s="33">
        <f t="shared" si="3"/>
        <v>0</v>
      </c>
      <c r="W80" s="33">
        <f t="shared" si="4"/>
        <v>3</v>
      </c>
      <c r="X80" s="33">
        <f t="shared" si="5"/>
        <v>0</v>
      </c>
      <c r="Y80" s="34">
        <f t="shared" si="6"/>
        <v>0</v>
      </c>
      <c r="Z80" s="34">
        <f t="shared" si="7"/>
        <v>0</v>
      </c>
      <c r="AA80" s="34">
        <f t="shared" si="8"/>
        <v>0</v>
      </c>
      <c r="AB80" s="34">
        <f t="shared" si="9"/>
        <v>0</v>
      </c>
      <c r="AC80" s="34">
        <f t="shared" si="10"/>
        <v>14965.025625</v>
      </c>
      <c r="AD80" s="34">
        <f t="shared" si="11"/>
        <v>0</v>
      </c>
      <c r="AE80" s="34">
        <f t="shared" si="12"/>
        <v>14965.025625</v>
      </c>
      <c r="AF80" s="34">
        <f t="shared" si="13"/>
        <v>14965.025625</v>
      </c>
      <c r="AG80" s="34">
        <f t="shared" si="14"/>
        <v>2993.0051250000001</v>
      </c>
      <c r="AH80" s="34">
        <f t="shared" si="64"/>
        <v>663.63750000000005</v>
      </c>
      <c r="AI80" s="34">
        <f>AE80+AF80+AG80+AH80</f>
        <v>33586.693874999997</v>
      </c>
      <c r="AJ80" s="79"/>
      <c r="AK80" s="36">
        <f t="shared" si="16"/>
        <v>0</v>
      </c>
      <c r="AL80" s="41"/>
      <c r="AM80" s="36">
        <f t="shared" si="17"/>
        <v>0</v>
      </c>
      <c r="AN80" s="37"/>
      <c r="AO80" s="36">
        <f t="shared" si="32"/>
        <v>0</v>
      </c>
      <c r="AP80" s="41"/>
      <c r="AQ80" s="36">
        <f t="shared" si="19"/>
        <v>0</v>
      </c>
      <c r="AR80" s="35"/>
      <c r="AS80" s="36">
        <f t="shared" si="20"/>
        <v>0</v>
      </c>
      <c r="AT80" s="36">
        <f t="shared" si="21"/>
        <v>0</v>
      </c>
      <c r="AU80" s="98">
        <f t="shared" si="22"/>
        <v>0</v>
      </c>
      <c r="AV80" s="37">
        <f t="shared" si="23"/>
        <v>0</v>
      </c>
      <c r="AW80" s="36">
        <f t="shared" si="24"/>
        <v>0</v>
      </c>
      <c r="AX80" s="80"/>
      <c r="AY80" s="80"/>
      <c r="AZ80" s="80"/>
      <c r="BA80" s="80"/>
      <c r="BB80" s="98">
        <f t="shared" si="33"/>
        <v>0</v>
      </c>
      <c r="BC80" s="40"/>
      <c r="BD80" s="40"/>
      <c r="BE80" s="41"/>
      <c r="BF80" s="99">
        <f t="shared" si="63"/>
        <v>0</v>
      </c>
      <c r="BG80" s="40">
        <f t="shared" si="25"/>
        <v>3</v>
      </c>
      <c r="BH80" s="99">
        <f t="shared" si="26"/>
        <v>8979.015374999999</v>
      </c>
      <c r="BI80" s="41">
        <f t="shared" si="27"/>
        <v>3</v>
      </c>
      <c r="BJ80" s="99">
        <f>(AE80+AF80)*0.3</f>
        <v>8979.015374999999</v>
      </c>
      <c r="BK80" s="99"/>
      <c r="BL80" s="234"/>
      <c r="BM80" s="230"/>
      <c r="BN80" s="230"/>
      <c r="BO80" s="99">
        <f t="shared" si="28"/>
        <v>0</v>
      </c>
      <c r="BP80" s="34">
        <f t="shared" si="29"/>
        <v>17958.030749999998</v>
      </c>
      <c r="BQ80" s="34"/>
      <c r="BR80" s="34"/>
      <c r="BS80" s="34"/>
      <c r="BT80" s="34">
        <f t="shared" si="30"/>
        <v>51544.724624999995</v>
      </c>
      <c r="BU80" s="42">
        <f t="shared" si="31"/>
        <v>618536.69549999991</v>
      </c>
    </row>
    <row r="81" spans="1:76" s="2" customFormat="1" ht="15" customHeight="1">
      <c r="A81" s="66">
        <v>55</v>
      </c>
      <c r="B81" s="27" t="s">
        <v>362</v>
      </c>
      <c r="C81" s="27" t="s">
        <v>262</v>
      </c>
      <c r="D81" s="89" t="s">
        <v>102</v>
      </c>
      <c r="E81" s="27" t="s">
        <v>260</v>
      </c>
      <c r="F81" s="28"/>
      <c r="G81" s="29">
        <v>45537</v>
      </c>
      <c r="H81" s="29">
        <v>47364</v>
      </c>
      <c r="I81" s="27" t="s">
        <v>262</v>
      </c>
      <c r="J81" s="89" t="s">
        <v>118</v>
      </c>
      <c r="K81" s="28" t="s">
        <v>119</v>
      </c>
      <c r="L81" s="43" t="s">
        <v>261</v>
      </c>
      <c r="M81" s="31">
        <v>4.51</v>
      </c>
      <c r="N81" s="32">
        <v>17697</v>
      </c>
      <c r="O81" s="32">
        <f t="shared" si="2"/>
        <v>79813.47</v>
      </c>
      <c r="P81" s="44"/>
      <c r="Q81" s="31"/>
      <c r="R81" s="28"/>
      <c r="S81" s="33"/>
      <c r="T81" s="33">
        <v>2</v>
      </c>
      <c r="U81" s="33"/>
      <c r="V81" s="33">
        <f t="shared" si="3"/>
        <v>0</v>
      </c>
      <c r="W81" s="33">
        <f t="shared" si="4"/>
        <v>2</v>
      </c>
      <c r="X81" s="33">
        <f t="shared" si="5"/>
        <v>0</v>
      </c>
      <c r="Y81" s="34">
        <f t="shared" si="6"/>
        <v>0</v>
      </c>
      <c r="Z81" s="34">
        <f t="shared" si="7"/>
        <v>0</v>
      </c>
      <c r="AA81" s="34">
        <f t="shared" si="8"/>
        <v>0</v>
      </c>
      <c r="AB81" s="34">
        <f t="shared" si="9"/>
        <v>0</v>
      </c>
      <c r="AC81" s="34">
        <f t="shared" si="10"/>
        <v>9976.6837500000001</v>
      </c>
      <c r="AD81" s="34">
        <f t="shared" si="11"/>
        <v>0</v>
      </c>
      <c r="AE81" s="34">
        <f t="shared" si="12"/>
        <v>9976.6837500000001</v>
      </c>
      <c r="AF81" s="34">
        <f t="shared" si="13"/>
        <v>9976.6837500000001</v>
      </c>
      <c r="AG81" s="34">
        <f t="shared" si="14"/>
        <v>1995.3367500000002</v>
      </c>
      <c r="AH81" s="34">
        <f t="shared" si="64"/>
        <v>442.42500000000001</v>
      </c>
      <c r="AI81" s="34">
        <f t="shared" ref="AI81:AI87" si="95">AE81+AF81+AG81+AH81</f>
        <v>22391.129249999998</v>
      </c>
      <c r="AJ81" s="79"/>
      <c r="AK81" s="36">
        <f t="shared" si="16"/>
        <v>0</v>
      </c>
      <c r="AL81" s="41"/>
      <c r="AM81" s="36">
        <f t="shared" si="17"/>
        <v>0</v>
      </c>
      <c r="AN81" s="37"/>
      <c r="AO81" s="36">
        <f t="shared" si="32"/>
        <v>0</v>
      </c>
      <c r="AP81" s="41"/>
      <c r="AQ81" s="36">
        <f t="shared" si="19"/>
        <v>0</v>
      </c>
      <c r="AR81" s="36"/>
      <c r="AS81" s="36">
        <f t="shared" si="20"/>
        <v>0</v>
      </c>
      <c r="AT81" s="36">
        <f t="shared" si="21"/>
        <v>0</v>
      </c>
      <c r="AU81" s="98">
        <f t="shared" si="22"/>
        <v>0</v>
      </c>
      <c r="AV81" s="37">
        <f t="shared" si="23"/>
        <v>0</v>
      </c>
      <c r="AW81" s="36">
        <f t="shared" si="24"/>
        <v>0</v>
      </c>
      <c r="AX81" s="80"/>
      <c r="AY81" s="80"/>
      <c r="AZ81" s="80"/>
      <c r="BA81" s="80"/>
      <c r="BB81" s="98">
        <f t="shared" si="33"/>
        <v>0</v>
      </c>
      <c r="BC81" s="40"/>
      <c r="BD81" s="40"/>
      <c r="BE81" s="41"/>
      <c r="BF81" s="99">
        <f t="shared" si="63"/>
        <v>0</v>
      </c>
      <c r="BG81" s="40">
        <f t="shared" si="25"/>
        <v>2</v>
      </c>
      <c r="BH81" s="99">
        <f t="shared" si="26"/>
        <v>5986.0102500000003</v>
      </c>
      <c r="BI81" s="41">
        <f t="shared" si="27"/>
        <v>2</v>
      </c>
      <c r="BJ81" s="99">
        <f>(AE81+AF81)*0.3</f>
        <v>5986.0102500000003</v>
      </c>
      <c r="BK81" s="99"/>
      <c r="BL81" s="99"/>
      <c r="BM81" s="230"/>
      <c r="BN81" s="230"/>
      <c r="BO81" s="99">
        <f t="shared" si="28"/>
        <v>0</v>
      </c>
      <c r="BP81" s="34">
        <f t="shared" si="29"/>
        <v>11972.020500000001</v>
      </c>
      <c r="BQ81" s="34"/>
      <c r="BR81" s="34"/>
      <c r="BS81" s="34"/>
      <c r="BT81" s="34">
        <f t="shared" si="30"/>
        <v>34363.149749999997</v>
      </c>
      <c r="BU81" s="42">
        <f t="shared" si="31"/>
        <v>412357.79699999996</v>
      </c>
    </row>
    <row r="82" spans="1:76" s="2" customFormat="1" ht="15" customHeight="1">
      <c r="A82" s="66">
        <v>56</v>
      </c>
      <c r="B82" s="27" t="s">
        <v>357</v>
      </c>
      <c r="C82" s="88" t="s">
        <v>157</v>
      </c>
      <c r="D82" s="28" t="s">
        <v>102</v>
      </c>
      <c r="E82" s="77" t="s">
        <v>158</v>
      </c>
      <c r="F82" s="89"/>
      <c r="G82" s="90">
        <v>45170</v>
      </c>
      <c r="H82" s="90">
        <v>46997</v>
      </c>
      <c r="I82" s="88" t="s">
        <v>157</v>
      </c>
      <c r="J82" s="28" t="s">
        <v>104</v>
      </c>
      <c r="K82" s="28" t="s">
        <v>105</v>
      </c>
      <c r="L82" s="30" t="s">
        <v>263</v>
      </c>
      <c r="M82" s="31">
        <v>5.2</v>
      </c>
      <c r="N82" s="32">
        <v>17697</v>
      </c>
      <c r="O82" s="32">
        <f t="shared" si="2"/>
        <v>92024.400000000009</v>
      </c>
      <c r="P82" s="44"/>
      <c r="Q82" s="31">
        <v>12</v>
      </c>
      <c r="R82" s="28">
        <v>7</v>
      </c>
      <c r="S82" s="33"/>
      <c r="T82" s="33">
        <v>3</v>
      </c>
      <c r="U82" s="33"/>
      <c r="V82" s="33">
        <f t="shared" si="3"/>
        <v>0</v>
      </c>
      <c r="W82" s="33">
        <f t="shared" si="4"/>
        <v>15</v>
      </c>
      <c r="X82" s="33">
        <f t="shared" si="5"/>
        <v>7</v>
      </c>
      <c r="Y82" s="34">
        <f t="shared" si="6"/>
        <v>0</v>
      </c>
      <c r="Z82" s="34">
        <f t="shared" si="7"/>
        <v>69018.3</v>
      </c>
      <c r="AA82" s="34">
        <f t="shared" si="8"/>
        <v>40260.675000000003</v>
      </c>
      <c r="AB82" s="34">
        <f t="shared" si="9"/>
        <v>0</v>
      </c>
      <c r="AC82" s="34">
        <f t="shared" si="10"/>
        <v>17254.575000000001</v>
      </c>
      <c r="AD82" s="34">
        <f t="shared" si="11"/>
        <v>0</v>
      </c>
      <c r="AE82" s="34">
        <f t="shared" si="12"/>
        <v>126533.55</v>
      </c>
      <c r="AF82" s="34">
        <f t="shared" si="13"/>
        <v>126533.55</v>
      </c>
      <c r="AG82" s="34">
        <f t="shared" si="14"/>
        <v>25306.710000000003</v>
      </c>
      <c r="AH82" s="34">
        <f t="shared" si="64"/>
        <v>663.63750000000005</v>
      </c>
      <c r="AI82" s="34">
        <f t="shared" si="95"/>
        <v>279037.44750000001</v>
      </c>
      <c r="AJ82" s="79"/>
      <c r="AK82" s="36">
        <f t="shared" si="16"/>
        <v>0</v>
      </c>
      <c r="AL82" s="41"/>
      <c r="AM82" s="36">
        <f t="shared" si="17"/>
        <v>0</v>
      </c>
      <c r="AN82" s="37"/>
      <c r="AO82" s="36">
        <f t="shared" si="32"/>
        <v>0</v>
      </c>
      <c r="AP82" s="41"/>
      <c r="AQ82" s="36">
        <f t="shared" si="19"/>
        <v>0</v>
      </c>
      <c r="AR82" s="35"/>
      <c r="AS82" s="36">
        <f t="shared" si="20"/>
        <v>0</v>
      </c>
      <c r="AT82" s="36">
        <f t="shared" si="21"/>
        <v>0</v>
      </c>
      <c r="AU82" s="98">
        <f t="shared" si="22"/>
        <v>0</v>
      </c>
      <c r="AV82" s="37">
        <f t="shared" si="23"/>
        <v>0</v>
      </c>
      <c r="AW82" s="36">
        <f t="shared" si="24"/>
        <v>0</v>
      </c>
      <c r="AX82" s="80" t="s">
        <v>264</v>
      </c>
      <c r="AY82" s="80"/>
      <c r="AZ82" s="80" t="s">
        <v>115</v>
      </c>
      <c r="BA82" s="80"/>
      <c r="BB82" s="98">
        <f t="shared" si="33"/>
        <v>10618.199999999999</v>
      </c>
      <c r="BC82" s="40"/>
      <c r="BD82" s="40"/>
      <c r="BE82" s="41"/>
      <c r="BF82" s="99">
        <f t="shared" si="63"/>
        <v>0</v>
      </c>
      <c r="BG82" s="40">
        <f t="shared" si="25"/>
        <v>22</v>
      </c>
      <c r="BH82" s="99">
        <f t="shared" si="26"/>
        <v>75920.13</v>
      </c>
      <c r="BI82" s="41">
        <f t="shared" si="27"/>
        <v>22</v>
      </c>
      <c r="BJ82" s="99">
        <f>(AE82+AF82)*0.35</f>
        <v>88573.485000000001</v>
      </c>
      <c r="BK82" s="99"/>
      <c r="BL82" s="99"/>
      <c r="BM82" s="230"/>
      <c r="BN82" s="230">
        <v>3</v>
      </c>
      <c r="BO82" s="99">
        <f t="shared" si="28"/>
        <v>1327.2750000000001</v>
      </c>
      <c r="BP82" s="34">
        <f t="shared" si="29"/>
        <v>176439.09</v>
      </c>
      <c r="BQ82" s="34"/>
      <c r="BR82" s="34"/>
      <c r="BS82" s="34"/>
      <c r="BT82" s="34">
        <f t="shared" si="30"/>
        <v>455476.53749999998</v>
      </c>
      <c r="BU82" s="42">
        <f t="shared" si="31"/>
        <v>5465718.4499999993</v>
      </c>
    </row>
    <row r="83" spans="1:76" s="2" customFormat="1" ht="15" customHeight="1">
      <c r="A83" s="66">
        <v>57</v>
      </c>
      <c r="B83" s="27" t="s">
        <v>357</v>
      </c>
      <c r="C83" s="88" t="s">
        <v>157</v>
      </c>
      <c r="D83" s="28" t="s">
        <v>102</v>
      </c>
      <c r="E83" s="77" t="s">
        <v>158</v>
      </c>
      <c r="F83" s="89"/>
      <c r="G83" s="90">
        <v>45170</v>
      </c>
      <c r="H83" s="90">
        <v>46997</v>
      </c>
      <c r="I83" s="88" t="s">
        <v>265</v>
      </c>
      <c r="J83" s="28" t="s">
        <v>104</v>
      </c>
      <c r="K83" s="28" t="s">
        <v>105</v>
      </c>
      <c r="L83" s="30" t="s">
        <v>263</v>
      </c>
      <c r="M83" s="31">
        <v>5.2</v>
      </c>
      <c r="N83" s="32">
        <v>17697</v>
      </c>
      <c r="O83" s="32">
        <f t="shared" si="2"/>
        <v>92024.400000000009</v>
      </c>
      <c r="P83" s="44"/>
      <c r="Q83" s="31">
        <v>2</v>
      </c>
      <c r="R83" s="28"/>
      <c r="S83" s="33"/>
      <c r="T83" s="33"/>
      <c r="U83" s="33"/>
      <c r="V83" s="33">
        <f t="shared" si="3"/>
        <v>0</v>
      </c>
      <c r="W83" s="33">
        <f t="shared" si="4"/>
        <v>2</v>
      </c>
      <c r="X83" s="33">
        <f t="shared" si="5"/>
        <v>0</v>
      </c>
      <c r="Y83" s="34">
        <f t="shared" si="6"/>
        <v>0</v>
      </c>
      <c r="Z83" s="34">
        <f t="shared" si="7"/>
        <v>11503.050000000001</v>
      </c>
      <c r="AA83" s="34">
        <f t="shared" si="8"/>
        <v>0</v>
      </c>
      <c r="AB83" s="34">
        <f t="shared" si="9"/>
        <v>0</v>
      </c>
      <c r="AC83" s="34">
        <f t="shared" si="10"/>
        <v>0</v>
      </c>
      <c r="AD83" s="34">
        <f t="shared" si="11"/>
        <v>0</v>
      </c>
      <c r="AE83" s="34">
        <f t="shared" si="12"/>
        <v>11503.050000000001</v>
      </c>
      <c r="AF83" s="34">
        <f t="shared" si="13"/>
        <v>11503.050000000001</v>
      </c>
      <c r="AG83" s="34">
        <f t="shared" si="14"/>
        <v>2300.61</v>
      </c>
      <c r="AH83" s="34">
        <f t="shared" si="64"/>
        <v>0</v>
      </c>
      <c r="AI83" s="34">
        <f t="shared" si="95"/>
        <v>25306.710000000003</v>
      </c>
      <c r="AJ83" s="79"/>
      <c r="AK83" s="36">
        <f t="shared" si="16"/>
        <v>0</v>
      </c>
      <c r="AL83" s="41"/>
      <c r="AM83" s="36">
        <f t="shared" si="17"/>
        <v>0</v>
      </c>
      <c r="AN83" s="37"/>
      <c r="AO83" s="36">
        <f t="shared" si="32"/>
        <v>0</v>
      </c>
      <c r="AP83" s="41"/>
      <c r="AQ83" s="36">
        <f t="shared" si="19"/>
        <v>0</v>
      </c>
      <c r="AR83" s="35"/>
      <c r="AS83" s="36">
        <f t="shared" si="20"/>
        <v>0</v>
      </c>
      <c r="AT83" s="36">
        <f t="shared" si="21"/>
        <v>0</v>
      </c>
      <c r="AU83" s="98">
        <f t="shared" si="22"/>
        <v>0</v>
      </c>
      <c r="AV83" s="37">
        <f t="shared" si="23"/>
        <v>0</v>
      </c>
      <c r="AW83" s="36">
        <f t="shared" si="24"/>
        <v>0</v>
      </c>
      <c r="AX83" s="80"/>
      <c r="AY83" s="80"/>
      <c r="AZ83" s="80"/>
      <c r="BA83" s="80"/>
      <c r="BB83" s="98">
        <f t="shared" si="33"/>
        <v>0</v>
      </c>
      <c r="BC83" s="40"/>
      <c r="BD83" s="40"/>
      <c r="BE83" s="41"/>
      <c r="BF83" s="99">
        <f t="shared" si="63"/>
        <v>0</v>
      </c>
      <c r="BG83" s="40">
        <f t="shared" si="25"/>
        <v>2</v>
      </c>
      <c r="BH83" s="99">
        <f t="shared" si="26"/>
        <v>6901.8300000000008</v>
      </c>
      <c r="BI83" s="41">
        <f t="shared" si="27"/>
        <v>2</v>
      </c>
      <c r="BJ83" s="99">
        <f>(AE83+AF83)*0.35</f>
        <v>8052.1350000000002</v>
      </c>
      <c r="BK83" s="99"/>
      <c r="BL83" s="99"/>
      <c r="BM83" s="230"/>
      <c r="BN83" s="230">
        <v>3</v>
      </c>
      <c r="BO83" s="99">
        <f t="shared" si="28"/>
        <v>1327.2750000000001</v>
      </c>
      <c r="BP83" s="34">
        <f t="shared" si="29"/>
        <v>16281.24</v>
      </c>
      <c r="BQ83" s="34"/>
      <c r="BR83" s="34"/>
      <c r="BS83" s="34"/>
      <c r="BT83" s="34">
        <f t="shared" si="30"/>
        <v>41587.950000000004</v>
      </c>
      <c r="BU83" s="42">
        <f t="shared" si="31"/>
        <v>499055.4</v>
      </c>
    </row>
    <row r="84" spans="1:76" s="2" customFormat="1" ht="15" customHeight="1">
      <c r="A84" s="66">
        <v>58</v>
      </c>
      <c r="B84" s="27" t="s">
        <v>352</v>
      </c>
      <c r="C84" s="88" t="s">
        <v>164</v>
      </c>
      <c r="D84" s="28" t="s">
        <v>102</v>
      </c>
      <c r="E84" s="105" t="s">
        <v>266</v>
      </c>
      <c r="F84" s="89">
        <v>4</v>
      </c>
      <c r="G84" s="90">
        <v>44071</v>
      </c>
      <c r="H84" s="90">
        <v>45897</v>
      </c>
      <c r="I84" s="88" t="s">
        <v>164</v>
      </c>
      <c r="J84" s="89" t="s">
        <v>118</v>
      </c>
      <c r="K84" s="28" t="s">
        <v>119</v>
      </c>
      <c r="L84" s="30" t="s">
        <v>267</v>
      </c>
      <c r="M84" s="31">
        <v>4.74</v>
      </c>
      <c r="N84" s="32">
        <v>17697</v>
      </c>
      <c r="O84" s="32">
        <f t="shared" si="2"/>
        <v>83883.78</v>
      </c>
      <c r="P84" s="44">
        <v>3</v>
      </c>
      <c r="Q84" s="32">
        <v>12</v>
      </c>
      <c r="R84" s="44">
        <v>6</v>
      </c>
      <c r="S84" s="33"/>
      <c r="T84" s="33">
        <v>2</v>
      </c>
      <c r="U84" s="33"/>
      <c r="V84" s="33">
        <f t="shared" si="3"/>
        <v>3</v>
      </c>
      <c r="W84" s="33">
        <f t="shared" si="4"/>
        <v>14</v>
      </c>
      <c r="X84" s="33">
        <f t="shared" si="5"/>
        <v>6</v>
      </c>
      <c r="Y84" s="34">
        <f t="shared" si="6"/>
        <v>15728.20875</v>
      </c>
      <c r="Z84" s="34">
        <f t="shared" si="7"/>
        <v>62912.834999999999</v>
      </c>
      <c r="AA84" s="34">
        <f t="shared" si="8"/>
        <v>31456.4175</v>
      </c>
      <c r="AB84" s="34">
        <f t="shared" si="9"/>
        <v>0</v>
      </c>
      <c r="AC84" s="34">
        <f t="shared" si="10"/>
        <v>10485.4725</v>
      </c>
      <c r="AD84" s="34">
        <f t="shared" si="11"/>
        <v>0</v>
      </c>
      <c r="AE84" s="34">
        <f t="shared" si="12"/>
        <v>120582.93375</v>
      </c>
      <c r="AF84" s="34">
        <f t="shared" si="13"/>
        <v>120582.93375</v>
      </c>
      <c r="AG84" s="34">
        <f t="shared" si="14"/>
        <v>24116.586750000002</v>
      </c>
      <c r="AH84" s="34">
        <f t="shared" si="64"/>
        <v>442.42500000000001</v>
      </c>
      <c r="AI84" s="34">
        <f t="shared" si="95"/>
        <v>265724.87925</v>
      </c>
      <c r="AJ84" s="79"/>
      <c r="AK84" s="36">
        <f t="shared" si="16"/>
        <v>0</v>
      </c>
      <c r="AL84" s="41"/>
      <c r="AM84" s="36">
        <f t="shared" si="17"/>
        <v>0</v>
      </c>
      <c r="AN84" s="37">
        <f t="shared" si="18"/>
        <v>0</v>
      </c>
      <c r="AO84" s="36">
        <f t="shared" si="32"/>
        <v>0</v>
      </c>
      <c r="AP84" s="41"/>
      <c r="AQ84" s="36">
        <f t="shared" si="19"/>
        <v>0</v>
      </c>
      <c r="AR84" s="35"/>
      <c r="AS84" s="36">
        <f t="shared" si="20"/>
        <v>0</v>
      </c>
      <c r="AT84" s="36">
        <f t="shared" si="21"/>
        <v>0</v>
      </c>
      <c r="AU84" s="98">
        <f t="shared" si="22"/>
        <v>0</v>
      </c>
      <c r="AV84" s="37">
        <f t="shared" si="23"/>
        <v>0</v>
      </c>
      <c r="AW84" s="36">
        <f t="shared" si="24"/>
        <v>0</v>
      </c>
      <c r="AX84" s="80"/>
      <c r="AY84" s="80"/>
      <c r="AZ84" s="80"/>
      <c r="BA84" s="80"/>
      <c r="BB84" s="98">
        <f t="shared" si="33"/>
        <v>0</v>
      </c>
      <c r="BC84" s="40"/>
      <c r="BD84" s="40"/>
      <c r="BE84" s="41"/>
      <c r="BF84" s="99">
        <f t="shared" si="63"/>
        <v>0</v>
      </c>
      <c r="BG84" s="40">
        <f t="shared" si="25"/>
        <v>23</v>
      </c>
      <c r="BH84" s="99">
        <f t="shared" si="26"/>
        <v>72349.760249999992</v>
      </c>
      <c r="BI84" s="41">
        <f t="shared" si="27"/>
        <v>23</v>
      </c>
      <c r="BJ84" s="99">
        <f>(AE84+AF84)*0.3</f>
        <v>72349.760249999992</v>
      </c>
      <c r="BK84" s="99"/>
      <c r="BL84" s="99"/>
      <c r="BM84" s="230">
        <v>17697</v>
      </c>
      <c r="BN84" s="230"/>
      <c r="BO84" s="99">
        <f t="shared" si="28"/>
        <v>0</v>
      </c>
      <c r="BP84" s="34">
        <f t="shared" si="29"/>
        <v>162396.52049999998</v>
      </c>
      <c r="BQ84" s="34"/>
      <c r="BR84" s="34"/>
      <c r="BS84" s="34"/>
      <c r="BT84" s="34">
        <f t="shared" si="30"/>
        <v>428121.39974999998</v>
      </c>
      <c r="BU84" s="42">
        <f t="shared" si="31"/>
        <v>5137456.7970000003</v>
      </c>
      <c r="BV84" s="109"/>
      <c r="BW84" s="110"/>
    </row>
    <row r="85" spans="1:76" s="2" customFormat="1" ht="15" customHeight="1">
      <c r="A85" s="66">
        <v>59</v>
      </c>
      <c r="B85" s="27" t="s">
        <v>349</v>
      </c>
      <c r="C85" s="27" t="s">
        <v>268</v>
      </c>
      <c r="D85" s="28" t="s">
        <v>102</v>
      </c>
      <c r="E85" s="27" t="s">
        <v>138</v>
      </c>
      <c r="F85" s="28">
        <v>3</v>
      </c>
      <c r="G85" s="78">
        <v>43458</v>
      </c>
      <c r="H85" s="29">
        <v>45651</v>
      </c>
      <c r="I85" s="27" t="s">
        <v>268</v>
      </c>
      <c r="J85" s="28" t="s">
        <v>152</v>
      </c>
      <c r="K85" s="28" t="s">
        <v>100</v>
      </c>
      <c r="L85" s="43" t="s">
        <v>269</v>
      </c>
      <c r="M85" s="28">
        <v>5.41</v>
      </c>
      <c r="N85" s="32">
        <v>17697</v>
      </c>
      <c r="O85" s="32">
        <f t="shared" si="2"/>
        <v>95740.77</v>
      </c>
      <c r="P85" s="44">
        <v>16</v>
      </c>
      <c r="Q85" s="28"/>
      <c r="R85" s="28"/>
      <c r="S85" s="33"/>
      <c r="T85" s="33"/>
      <c r="U85" s="33"/>
      <c r="V85" s="33">
        <f t="shared" si="3"/>
        <v>16</v>
      </c>
      <c r="W85" s="33">
        <f t="shared" si="4"/>
        <v>0</v>
      </c>
      <c r="X85" s="33">
        <f t="shared" si="5"/>
        <v>0</v>
      </c>
      <c r="Y85" s="34">
        <f t="shared" si="6"/>
        <v>95740.77</v>
      </c>
      <c r="Z85" s="34">
        <f t="shared" si="7"/>
        <v>0</v>
      </c>
      <c r="AA85" s="34">
        <f t="shared" si="8"/>
        <v>0</v>
      </c>
      <c r="AB85" s="34">
        <f t="shared" si="9"/>
        <v>0</v>
      </c>
      <c r="AC85" s="34">
        <f t="shared" si="10"/>
        <v>0</v>
      </c>
      <c r="AD85" s="34">
        <f t="shared" si="11"/>
        <v>0</v>
      </c>
      <c r="AE85" s="34">
        <f t="shared" si="12"/>
        <v>95740.77</v>
      </c>
      <c r="AF85" s="34">
        <f t="shared" si="13"/>
        <v>95740.77</v>
      </c>
      <c r="AG85" s="34">
        <f t="shared" si="14"/>
        <v>19148.154000000002</v>
      </c>
      <c r="AH85" s="34">
        <f t="shared" si="64"/>
        <v>0</v>
      </c>
      <c r="AI85" s="34">
        <f t="shared" si="95"/>
        <v>210629.69400000002</v>
      </c>
      <c r="AJ85" s="79">
        <v>16</v>
      </c>
      <c r="AK85" s="36">
        <f t="shared" si="16"/>
        <v>7078.8</v>
      </c>
      <c r="AL85" s="41"/>
      <c r="AM85" s="36">
        <f t="shared" si="17"/>
        <v>0</v>
      </c>
      <c r="AN85" s="37">
        <f t="shared" si="18"/>
        <v>16</v>
      </c>
      <c r="AO85" s="36">
        <f t="shared" si="32"/>
        <v>7078.8</v>
      </c>
      <c r="AP85" s="41"/>
      <c r="AQ85" s="36">
        <f t="shared" si="19"/>
        <v>0</v>
      </c>
      <c r="AR85" s="35"/>
      <c r="AS85" s="36">
        <f t="shared" si="20"/>
        <v>0</v>
      </c>
      <c r="AT85" s="36">
        <f t="shared" si="21"/>
        <v>0</v>
      </c>
      <c r="AU85" s="98">
        <f t="shared" si="22"/>
        <v>0</v>
      </c>
      <c r="AV85" s="37">
        <f t="shared" si="23"/>
        <v>16</v>
      </c>
      <c r="AW85" s="36">
        <f t="shared" si="24"/>
        <v>7078.8</v>
      </c>
      <c r="AX85" s="80" t="s">
        <v>140</v>
      </c>
      <c r="AY85" s="80" t="s">
        <v>115</v>
      </c>
      <c r="AZ85" s="80"/>
      <c r="BA85" s="80"/>
      <c r="BB85" s="98">
        <f t="shared" si="33"/>
        <v>8848.5</v>
      </c>
      <c r="BC85" s="40"/>
      <c r="BD85" s="40"/>
      <c r="BE85" s="41"/>
      <c r="BF85" s="99">
        <f t="shared" si="63"/>
        <v>0</v>
      </c>
      <c r="BG85" s="40">
        <f t="shared" si="25"/>
        <v>16</v>
      </c>
      <c r="BH85" s="99">
        <f t="shared" si="26"/>
        <v>57444.462</v>
      </c>
      <c r="BI85" s="41">
        <f t="shared" si="27"/>
        <v>16</v>
      </c>
      <c r="BJ85" s="99">
        <f>(AE85+AF85)*0.4</f>
        <v>76592.616000000009</v>
      </c>
      <c r="BK85" s="99"/>
      <c r="BL85" s="99"/>
      <c r="BM85" s="230"/>
      <c r="BN85" s="230"/>
      <c r="BO85" s="99">
        <f t="shared" si="28"/>
        <v>0</v>
      </c>
      <c r="BP85" s="34">
        <f t="shared" si="29"/>
        <v>149964.37800000003</v>
      </c>
      <c r="BQ85" s="34"/>
      <c r="BR85" s="34"/>
      <c r="BS85" s="34"/>
      <c r="BT85" s="34">
        <f t="shared" si="30"/>
        <v>360594.07200000004</v>
      </c>
      <c r="BU85" s="42">
        <f t="shared" si="31"/>
        <v>4327128.8640000001</v>
      </c>
    </row>
    <row r="86" spans="1:76" s="2" customFormat="1" ht="15" customHeight="1">
      <c r="A86" s="66">
        <v>60</v>
      </c>
      <c r="B86" s="27" t="s">
        <v>364</v>
      </c>
      <c r="C86" s="27" t="s">
        <v>253</v>
      </c>
      <c r="D86" s="28" t="s">
        <v>102</v>
      </c>
      <c r="E86" s="27" t="s">
        <v>270</v>
      </c>
      <c r="F86" s="28">
        <v>251</v>
      </c>
      <c r="G86" s="29">
        <v>45537</v>
      </c>
      <c r="H86" s="29">
        <v>47364</v>
      </c>
      <c r="I86" s="27" t="s">
        <v>253</v>
      </c>
      <c r="J86" s="89"/>
      <c r="K86" s="28" t="s">
        <v>119</v>
      </c>
      <c r="L86" s="43" t="s">
        <v>271</v>
      </c>
      <c r="M86" s="28">
        <v>4.66</v>
      </c>
      <c r="N86" s="32">
        <v>17697</v>
      </c>
      <c r="O86" s="32">
        <f t="shared" si="2"/>
        <v>82468.02</v>
      </c>
      <c r="P86" s="44"/>
      <c r="Q86" s="28">
        <v>8</v>
      </c>
      <c r="R86" s="28">
        <v>8</v>
      </c>
      <c r="S86" s="33"/>
      <c r="T86" s="33"/>
      <c r="U86" s="33"/>
      <c r="V86" s="33">
        <f t="shared" si="3"/>
        <v>0</v>
      </c>
      <c r="W86" s="33">
        <f t="shared" si="4"/>
        <v>8</v>
      </c>
      <c r="X86" s="33">
        <f t="shared" si="5"/>
        <v>8</v>
      </c>
      <c r="Y86" s="34">
        <f t="shared" si="6"/>
        <v>0</v>
      </c>
      <c r="Z86" s="34">
        <f t="shared" si="7"/>
        <v>41234.01</v>
      </c>
      <c r="AA86" s="34">
        <f t="shared" si="8"/>
        <v>41234.01</v>
      </c>
      <c r="AB86" s="34">
        <f t="shared" si="9"/>
        <v>0</v>
      </c>
      <c r="AC86" s="34">
        <f t="shared" si="10"/>
        <v>0</v>
      </c>
      <c r="AD86" s="34">
        <f t="shared" si="11"/>
        <v>0</v>
      </c>
      <c r="AE86" s="34">
        <f t="shared" si="12"/>
        <v>82468.02</v>
      </c>
      <c r="AF86" s="34">
        <f t="shared" si="13"/>
        <v>82468.02</v>
      </c>
      <c r="AG86" s="34">
        <f t="shared" si="14"/>
        <v>16493.604000000003</v>
      </c>
      <c r="AH86" s="34">
        <f t="shared" si="64"/>
        <v>0</v>
      </c>
      <c r="AI86" s="34">
        <f t="shared" si="95"/>
        <v>181429.644</v>
      </c>
      <c r="AJ86" s="79"/>
      <c r="AK86" s="36">
        <f t="shared" si="16"/>
        <v>0</v>
      </c>
      <c r="AL86" s="41"/>
      <c r="AM86" s="36">
        <f t="shared" si="17"/>
        <v>0</v>
      </c>
      <c r="AN86" s="37">
        <f t="shared" si="18"/>
        <v>0</v>
      </c>
      <c r="AO86" s="36">
        <f t="shared" si="32"/>
        <v>0</v>
      </c>
      <c r="AP86" s="100"/>
      <c r="AQ86" s="36">
        <f t="shared" si="19"/>
        <v>0</v>
      </c>
      <c r="AR86" s="36">
        <v>16</v>
      </c>
      <c r="AS86" s="36">
        <f t="shared" si="20"/>
        <v>7078.8</v>
      </c>
      <c r="AT86" s="36">
        <f t="shared" si="21"/>
        <v>16</v>
      </c>
      <c r="AU86" s="98">
        <f t="shared" si="22"/>
        <v>7078.8</v>
      </c>
      <c r="AV86" s="37">
        <f t="shared" si="23"/>
        <v>16</v>
      </c>
      <c r="AW86" s="36">
        <f t="shared" si="24"/>
        <v>7078.8</v>
      </c>
      <c r="AX86" s="80"/>
      <c r="AY86" s="80"/>
      <c r="AZ86" s="87"/>
      <c r="BA86" s="80"/>
      <c r="BB86" s="98">
        <f t="shared" si="33"/>
        <v>0</v>
      </c>
      <c r="BC86" s="40">
        <v>1</v>
      </c>
      <c r="BD86" s="40"/>
      <c r="BE86" s="41"/>
      <c r="BF86" s="99">
        <f t="shared" si="63"/>
        <v>3539.4</v>
      </c>
      <c r="BG86" s="40">
        <f t="shared" si="25"/>
        <v>16</v>
      </c>
      <c r="BH86" s="99">
        <f t="shared" si="26"/>
        <v>49480.811999999998</v>
      </c>
      <c r="BI86" s="41">
        <v>16</v>
      </c>
      <c r="BJ86" s="99">
        <f>(AE86+AF86)*0.3</f>
        <v>49480.811999999998</v>
      </c>
      <c r="BK86" s="99"/>
      <c r="BL86" s="99"/>
      <c r="BM86" s="230"/>
      <c r="BN86" s="230">
        <v>2</v>
      </c>
      <c r="BO86" s="99">
        <f t="shared" si="28"/>
        <v>884.85</v>
      </c>
      <c r="BP86" s="34">
        <f t="shared" si="29"/>
        <v>110464.674</v>
      </c>
      <c r="BQ86" s="34"/>
      <c r="BR86" s="34"/>
      <c r="BS86" s="34"/>
      <c r="BT86" s="34">
        <f t="shared" si="30"/>
        <v>291894.31799999997</v>
      </c>
      <c r="BU86" s="42">
        <f t="shared" si="31"/>
        <v>3502731.8159999996</v>
      </c>
    </row>
    <row r="87" spans="1:76" s="2" customFormat="1" ht="15" customHeight="1">
      <c r="A87" s="66">
        <v>61</v>
      </c>
      <c r="B87" s="27" t="s">
        <v>350</v>
      </c>
      <c r="C87" s="27" t="s">
        <v>272</v>
      </c>
      <c r="D87" s="89" t="s">
        <v>102</v>
      </c>
      <c r="E87" s="27" t="s">
        <v>273</v>
      </c>
      <c r="F87" s="28">
        <v>149</v>
      </c>
      <c r="G87" s="29">
        <v>44075</v>
      </c>
      <c r="H87" s="29">
        <v>45901</v>
      </c>
      <c r="I87" s="27" t="s">
        <v>272</v>
      </c>
      <c r="J87" s="89" t="s">
        <v>118</v>
      </c>
      <c r="K87" s="28" t="s">
        <v>119</v>
      </c>
      <c r="L87" s="43" t="s">
        <v>274</v>
      </c>
      <c r="M87" s="28">
        <v>4.99</v>
      </c>
      <c r="N87" s="32">
        <v>17697</v>
      </c>
      <c r="O87" s="32">
        <f t="shared" si="2"/>
        <v>88308.03</v>
      </c>
      <c r="P87" s="44">
        <v>4</v>
      </c>
      <c r="Q87" s="33"/>
      <c r="R87" s="28">
        <v>4</v>
      </c>
      <c r="S87" s="33"/>
      <c r="T87" s="33"/>
      <c r="U87" s="33"/>
      <c r="V87" s="33">
        <f t="shared" si="3"/>
        <v>4</v>
      </c>
      <c r="W87" s="33">
        <f t="shared" si="4"/>
        <v>0</v>
      </c>
      <c r="X87" s="33">
        <f t="shared" si="5"/>
        <v>4</v>
      </c>
      <c r="Y87" s="34">
        <f t="shared" si="6"/>
        <v>22077.0075</v>
      </c>
      <c r="Z87" s="34">
        <f t="shared" si="7"/>
        <v>0</v>
      </c>
      <c r="AA87" s="34">
        <f t="shared" si="8"/>
        <v>22077.0075</v>
      </c>
      <c r="AB87" s="34">
        <f t="shared" si="9"/>
        <v>0</v>
      </c>
      <c r="AC87" s="34">
        <f t="shared" si="10"/>
        <v>0</v>
      </c>
      <c r="AD87" s="34">
        <f t="shared" si="11"/>
        <v>0</v>
      </c>
      <c r="AE87" s="34">
        <f t="shared" si="12"/>
        <v>44154.014999999999</v>
      </c>
      <c r="AF87" s="34">
        <f t="shared" si="13"/>
        <v>44154.014999999999</v>
      </c>
      <c r="AG87" s="34">
        <f t="shared" si="14"/>
        <v>8830.8029999999999</v>
      </c>
      <c r="AH87" s="34">
        <f t="shared" si="64"/>
        <v>0</v>
      </c>
      <c r="AI87" s="34">
        <f t="shared" si="95"/>
        <v>97138.832999999999</v>
      </c>
      <c r="AJ87" s="111"/>
      <c r="AK87" s="36">
        <f t="shared" si="16"/>
        <v>0</v>
      </c>
      <c r="AL87" s="112">
        <v>4</v>
      </c>
      <c r="AM87" s="36">
        <f t="shared" si="17"/>
        <v>2212.125</v>
      </c>
      <c r="AN87" s="113"/>
      <c r="AO87" s="36">
        <f t="shared" si="32"/>
        <v>2212.125</v>
      </c>
      <c r="AP87" s="114" t="s">
        <v>275</v>
      </c>
      <c r="AQ87" s="36">
        <f t="shared" si="19"/>
        <v>2212.125</v>
      </c>
      <c r="AR87" s="35"/>
      <c r="AS87" s="36">
        <f t="shared" si="20"/>
        <v>0</v>
      </c>
      <c r="AT87" s="36">
        <f t="shared" si="21"/>
        <v>4</v>
      </c>
      <c r="AU87" s="98">
        <f t="shared" si="22"/>
        <v>2212.125</v>
      </c>
      <c r="AV87" s="37">
        <f t="shared" si="23"/>
        <v>4</v>
      </c>
      <c r="AW87" s="36">
        <f t="shared" si="24"/>
        <v>4424.25</v>
      </c>
      <c r="AX87" s="115"/>
      <c r="AY87" s="115"/>
      <c r="AZ87" s="87"/>
      <c r="BA87" s="39"/>
      <c r="BB87" s="98">
        <f t="shared" si="33"/>
        <v>0</v>
      </c>
      <c r="BC87" s="116"/>
      <c r="BD87" s="116"/>
      <c r="BE87" s="112"/>
      <c r="BF87" s="99">
        <f t="shared" si="63"/>
        <v>0</v>
      </c>
      <c r="BG87" s="40">
        <f t="shared" si="25"/>
        <v>8</v>
      </c>
      <c r="BH87" s="99">
        <f t="shared" si="26"/>
        <v>26492.409</v>
      </c>
      <c r="BI87" s="41">
        <f t="shared" si="27"/>
        <v>8</v>
      </c>
      <c r="BJ87" s="99">
        <f>(AE87+AF87)*0.3</f>
        <v>26492.409</v>
      </c>
      <c r="BK87" s="99"/>
      <c r="BL87" s="99"/>
      <c r="BM87" s="235"/>
      <c r="BN87" s="235"/>
      <c r="BO87" s="99">
        <f t="shared" si="28"/>
        <v>0</v>
      </c>
      <c r="BP87" s="34">
        <f t="shared" si="29"/>
        <v>57409.067999999999</v>
      </c>
      <c r="BQ87" s="34"/>
      <c r="BR87" s="34"/>
      <c r="BS87" s="34"/>
      <c r="BT87" s="34">
        <f t="shared" si="30"/>
        <v>154547.90100000001</v>
      </c>
      <c r="BU87" s="42">
        <f t="shared" si="31"/>
        <v>1854574.8120000002</v>
      </c>
    </row>
    <row r="88" spans="1:76" s="2" customFormat="1" ht="15" customHeight="1">
      <c r="A88" s="66"/>
      <c r="B88" s="117" t="s">
        <v>276</v>
      </c>
      <c r="C88" s="117"/>
      <c r="D88" s="118"/>
      <c r="E88" s="119"/>
      <c r="F88" s="120"/>
      <c r="G88" s="121"/>
      <c r="H88" s="121"/>
      <c r="I88" s="120"/>
      <c r="J88" s="122"/>
      <c r="K88" s="118"/>
      <c r="L88" s="123"/>
      <c r="M88" s="118"/>
      <c r="N88" s="122"/>
      <c r="O88" s="124">
        <f t="shared" ref="O88:AT88" si="96">SUM(O25:O87)</f>
        <v>5289987.2399999984</v>
      </c>
      <c r="P88" s="125">
        <f t="shared" si="96"/>
        <v>310.5</v>
      </c>
      <c r="Q88" s="124">
        <f t="shared" si="96"/>
        <v>311</v>
      </c>
      <c r="R88" s="124">
        <f t="shared" si="96"/>
        <v>136</v>
      </c>
      <c r="S88" s="124">
        <f t="shared" si="96"/>
        <v>0</v>
      </c>
      <c r="T88" s="124">
        <f t="shared" si="96"/>
        <v>59</v>
      </c>
      <c r="U88" s="124">
        <f t="shared" si="96"/>
        <v>0</v>
      </c>
      <c r="V88" s="124">
        <f t="shared" si="96"/>
        <v>310.5</v>
      </c>
      <c r="W88" s="124">
        <f t="shared" si="96"/>
        <v>370</v>
      </c>
      <c r="X88" s="124">
        <f t="shared" si="96"/>
        <v>136</v>
      </c>
      <c r="Y88" s="124">
        <f t="shared" si="96"/>
        <v>1624645.4334374999</v>
      </c>
      <c r="Z88" s="124">
        <f t="shared" si="96"/>
        <v>1639826.1412499999</v>
      </c>
      <c r="AA88" s="124">
        <f t="shared" si="96"/>
        <v>720854.11312500015</v>
      </c>
      <c r="AB88" s="124">
        <f t="shared" si="96"/>
        <v>0</v>
      </c>
      <c r="AC88" s="124">
        <f t="shared" si="96"/>
        <v>324386.01</v>
      </c>
      <c r="AD88" s="124">
        <f t="shared" si="96"/>
        <v>0</v>
      </c>
      <c r="AE88" s="124">
        <f t="shared" si="96"/>
        <v>4309711.6978124985</v>
      </c>
      <c r="AF88" s="124">
        <f t="shared" si="96"/>
        <v>4309711.6978124985</v>
      </c>
      <c r="AG88" s="124">
        <f t="shared" si="96"/>
        <v>861942.3395624999</v>
      </c>
      <c r="AH88" s="124">
        <f t="shared" si="96"/>
        <v>13051.5375</v>
      </c>
      <c r="AI88" s="124">
        <f t="shared" si="96"/>
        <v>9494417.2726875003</v>
      </c>
      <c r="AJ88" s="124">
        <f t="shared" si="96"/>
        <v>180.5</v>
      </c>
      <c r="AK88" s="124">
        <f t="shared" si="96"/>
        <v>79857.712500000009</v>
      </c>
      <c r="AL88" s="124">
        <f t="shared" si="96"/>
        <v>34</v>
      </c>
      <c r="AM88" s="124">
        <f t="shared" si="96"/>
        <v>18803.0625</v>
      </c>
      <c r="AN88" s="124">
        <f t="shared" si="96"/>
        <v>194.5</v>
      </c>
      <c r="AO88" s="124">
        <f t="shared" si="96"/>
        <v>98660.775000000009</v>
      </c>
      <c r="AP88" s="124">
        <f t="shared" si="96"/>
        <v>141</v>
      </c>
      <c r="AQ88" s="124">
        <f t="shared" si="96"/>
        <v>86825.90625</v>
      </c>
      <c r="AR88" s="124">
        <f t="shared" si="96"/>
        <v>166.5</v>
      </c>
      <c r="AS88" s="124">
        <f t="shared" si="96"/>
        <v>73663.762499999997</v>
      </c>
      <c r="AT88" s="124">
        <f t="shared" si="96"/>
        <v>323.5</v>
      </c>
      <c r="AU88" s="124">
        <f t="shared" ref="AU88:BU88" si="97">SUM(AU25:AU87)</f>
        <v>160489.66874999998</v>
      </c>
      <c r="AV88" s="124">
        <f t="shared" si="97"/>
        <v>534</v>
      </c>
      <c r="AW88" s="213">
        <f t="shared" si="97"/>
        <v>259150.44374999995</v>
      </c>
      <c r="AX88" s="124">
        <f t="shared" si="97"/>
        <v>0</v>
      </c>
      <c r="AY88" s="124">
        <f t="shared" si="97"/>
        <v>0</v>
      </c>
      <c r="AZ88" s="124">
        <f t="shared" si="97"/>
        <v>0</v>
      </c>
      <c r="BA88" s="124">
        <f t="shared" si="97"/>
        <v>0</v>
      </c>
      <c r="BB88" s="213">
        <f t="shared" si="97"/>
        <v>234485.25000000006</v>
      </c>
      <c r="BC88" s="124">
        <f t="shared" si="97"/>
        <v>5</v>
      </c>
      <c r="BD88" s="124">
        <f t="shared" si="97"/>
        <v>0</v>
      </c>
      <c r="BE88" s="124">
        <f t="shared" si="97"/>
        <v>0</v>
      </c>
      <c r="BF88" s="213">
        <f t="shared" si="97"/>
        <v>14157.6</v>
      </c>
      <c r="BG88" s="124">
        <f t="shared" si="97"/>
        <v>816.5</v>
      </c>
      <c r="BH88" s="213">
        <f t="shared" si="97"/>
        <v>2585827.0186874983</v>
      </c>
      <c r="BI88" s="124">
        <f t="shared" si="97"/>
        <v>667</v>
      </c>
      <c r="BJ88" s="213">
        <f t="shared" si="97"/>
        <v>2471574.080624999</v>
      </c>
      <c r="BK88" s="213">
        <f t="shared" si="97"/>
        <v>0</v>
      </c>
      <c r="BL88" s="213">
        <f t="shared" si="97"/>
        <v>35394</v>
      </c>
      <c r="BM88" s="213">
        <f t="shared" si="97"/>
        <v>70788</v>
      </c>
      <c r="BN88" s="213">
        <f t="shared" si="97"/>
        <v>125</v>
      </c>
      <c r="BO88" s="213">
        <f t="shared" si="97"/>
        <v>55303.124999999993</v>
      </c>
      <c r="BP88" s="240">
        <f>AU88+BB88+BF88+BH88+BJ88+BK88+BL88+BM88+BO88+AO88</f>
        <v>5726679.5180624984</v>
      </c>
      <c r="BQ88" s="124">
        <f t="shared" si="97"/>
        <v>0</v>
      </c>
      <c r="BR88" s="124">
        <f t="shared" si="97"/>
        <v>0</v>
      </c>
      <c r="BS88" s="124">
        <f t="shared" si="97"/>
        <v>0</v>
      </c>
      <c r="BT88" s="124">
        <f t="shared" si="97"/>
        <v>15221096.790749999</v>
      </c>
      <c r="BU88" s="124">
        <f t="shared" si="97"/>
        <v>182653161.48899993</v>
      </c>
    </row>
    <row r="89" spans="1:76" s="2" customFormat="1" ht="15" customHeight="1">
      <c r="A89" s="66"/>
      <c r="B89" s="126" t="s">
        <v>277</v>
      </c>
      <c r="C89" s="126"/>
      <c r="D89" s="126"/>
      <c r="E89" s="127"/>
      <c r="F89" s="128"/>
      <c r="G89" s="129"/>
      <c r="H89" s="129"/>
      <c r="I89" s="128"/>
      <c r="J89" s="128"/>
      <c r="K89" s="128"/>
      <c r="L89" s="123"/>
      <c r="M89" s="118"/>
      <c r="N89" s="122"/>
      <c r="O89" s="25">
        <f>SUM(O90:O95)</f>
        <v>529317.27</v>
      </c>
      <c r="P89" s="25">
        <f t="shared" ref="P89:BU89" si="98">SUM(P90:P95)</f>
        <v>0</v>
      </c>
      <c r="Q89" s="25">
        <f>SUM(Q90:Q95)</f>
        <v>0</v>
      </c>
      <c r="R89" s="25">
        <f t="shared" si="98"/>
        <v>0</v>
      </c>
      <c r="S89" s="25">
        <f t="shared" si="98"/>
        <v>0</v>
      </c>
      <c r="T89" s="25">
        <f>SUM(T90:T95)</f>
        <v>9</v>
      </c>
      <c r="U89" s="25">
        <f t="shared" si="98"/>
        <v>0</v>
      </c>
      <c r="V89" s="25">
        <f t="shared" si="98"/>
        <v>0</v>
      </c>
      <c r="W89" s="25">
        <f t="shared" si="98"/>
        <v>9</v>
      </c>
      <c r="X89" s="25">
        <f t="shared" si="98"/>
        <v>0</v>
      </c>
      <c r="Y89" s="25">
        <f t="shared" si="98"/>
        <v>0</v>
      </c>
      <c r="Z89" s="25">
        <f t="shared" si="98"/>
        <v>0</v>
      </c>
      <c r="AA89" s="25">
        <f t="shared" si="98"/>
        <v>0</v>
      </c>
      <c r="AB89" s="25">
        <f t="shared" si="98"/>
        <v>0</v>
      </c>
      <c r="AC89" s="25">
        <f t="shared" si="98"/>
        <v>50657.662500000006</v>
      </c>
      <c r="AD89" s="25">
        <f t="shared" si="98"/>
        <v>0</v>
      </c>
      <c r="AE89" s="25">
        <f t="shared" si="98"/>
        <v>50657.662500000006</v>
      </c>
      <c r="AF89" s="25">
        <f t="shared" si="98"/>
        <v>50657.662500000006</v>
      </c>
      <c r="AG89" s="25">
        <f t="shared" si="98"/>
        <v>10131.532500000001</v>
      </c>
      <c r="AH89" s="25">
        <f t="shared" si="98"/>
        <v>30394.597499999996</v>
      </c>
      <c r="AI89" s="25">
        <f t="shared" si="98"/>
        <v>141841.45499999999</v>
      </c>
      <c r="AJ89" s="25">
        <f t="shared" si="98"/>
        <v>0</v>
      </c>
      <c r="AK89" s="25">
        <f t="shared" si="98"/>
        <v>0</v>
      </c>
      <c r="AL89" s="25">
        <f t="shared" si="98"/>
        <v>0</v>
      </c>
      <c r="AM89" s="25">
        <f t="shared" si="98"/>
        <v>0</v>
      </c>
      <c r="AN89" s="25">
        <f t="shared" si="98"/>
        <v>0</v>
      </c>
      <c r="AO89" s="25">
        <f t="shared" si="98"/>
        <v>0</v>
      </c>
      <c r="AP89" s="25">
        <f t="shared" si="98"/>
        <v>0</v>
      </c>
      <c r="AQ89" s="25">
        <f t="shared" si="98"/>
        <v>0</v>
      </c>
      <c r="AR89" s="25">
        <f t="shared" si="98"/>
        <v>0</v>
      </c>
      <c r="AS89" s="25">
        <f t="shared" si="98"/>
        <v>0</v>
      </c>
      <c r="AT89" s="25">
        <f t="shared" si="98"/>
        <v>0</v>
      </c>
      <c r="AU89" s="214">
        <f t="shared" si="98"/>
        <v>0</v>
      </c>
      <c r="AV89" s="25">
        <f t="shared" si="98"/>
        <v>0</v>
      </c>
      <c r="AW89" s="25">
        <f t="shared" si="98"/>
        <v>0</v>
      </c>
      <c r="AX89" s="25">
        <f t="shared" si="98"/>
        <v>0</v>
      </c>
      <c r="AY89" s="25">
        <f t="shared" si="98"/>
        <v>0</v>
      </c>
      <c r="AZ89" s="25">
        <f t="shared" si="98"/>
        <v>0</v>
      </c>
      <c r="BA89" s="25">
        <f t="shared" si="98"/>
        <v>0</v>
      </c>
      <c r="BB89" s="214">
        <f t="shared" si="98"/>
        <v>0</v>
      </c>
      <c r="BC89" s="25">
        <f t="shared" si="98"/>
        <v>0</v>
      </c>
      <c r="BD89" s="25">
        <f t="shared" si="98"/>
        <v>0</v>
      </c>
      <c r="BE89" s="25">
        <f t="shared" si="98"/>
        <v>0</v>
      </c>
      <c r="BF89" s="214">
        <f t="shared" si="98"/>
        <v>0</v>
      </c>
      <c r="BG89" s="25">
        <f t="shared" si="98"/>
        <v>9</v>
      </c>
      <c r="BH89" s="214">
        <f t="shared" si="98"/>
        <v>30394.597499999996</v>
      </c>
      <c r="BI89" s="25">
        <f t="shared" si="98"/>
        <v>8</v>
      </c>
      <c r="BJ89" s="214">
        <f t="shared" si="98"/>
        <v>38218.883625000002</v>
      </c>
      <c r="BK89" s="214">
        <f t="shared" si="98"/>
        <v>0</v>
      </c>
      <c r="BL89" s="214">
        <f t="shared" si="98"/>
        <v>0</v>
      </c>
      <c r="BM89" s="214">
        <f t="shared" si="98"/>
        <v>0</v>
      </c>
      <c r="BN89" s="214">
        <f t="shared" si="98"/>
        <v>0</v>
      </c>
      <c r="BO89" s="214">
        <f t="shared" si="98"/>
        <v>0</v>
      </c>
      <c r="BP89" s="34">
        <f t="shared" ref="BP89" si="99">AU89+BB89+BF89+BH89+BJ89+BK89+BL89+BM89+BO89+AO89</f>
        <v>68613.481124999991</v>
      </c>
      <c r="BQ89" s="25">
        <f t="shared" si="98"/>
        <v>0</v>
      </c>
      <c r="BR89" s="25">
        <f t="shared" si="98"/>
        <v>0</v>
      </c>
      <c r="BS89" s="25">
        <f t="shared" si="98"/>
        <v>0</v>
      </c>
      <c r="BT89" s="25">
        <f t="shared" si="98"/>
        <v>210454.93612500004</v>
      </c>
      <c r="BU89" s="25">
        <f t="shared" si="98"/>
        <v>2525459.2335000001</v>
      </c>
    </row>
    <row r="90" spans="1:76" s="2" customFormat="1" ht="37.5">
      <c r="A90" s="26">
        <v>1</v>
      </c>
      <c r="B90" s="27" t="s">
        <v>354</v>
      </c>
      <c r="C90" s="77" t="s">
        <v>129</v>
      </c>
      <c r="D90" s="89" t="s">
        <v>102</v>
      </c>
      <c r="E90" s="77" t="s">
        <v>168</v>
      </c>
      <c r="F90" s="31">
        <v>86</v>
      </c>
      <c r="G90" s="101">
        <v>44440</v>
      </c>
      <c r="H90" s="101">
        <v>45901</v>
      </c>
      <c r="I90" s="77" t="s">
        <v>129</v>
      </c>
      <c r="J90" s="28" t="s">
        <v>152</v>
      </c>
      <c r="K90" s="31" t="s">
        <v>100</v>
      </c>
      <c r="L90" s="30" t="s">
        <v>169</v>
      </c>
      <c r="M90" s="86">
        <v>5.41</v>
      </c>
      <c r="N90" s="32">
        <v>17697</v>
      </c>
      <c r="O90" s="32">
        <f>N90*M90</f>
        <v>95740.77</v>
      </c>
      <c r="P90" s="33"/>
      <c r="Q90" s="130"/>
      <c r="R90" s="33"/>
      <c r="S90" s="33"/>
      <c r="T90" s="130">
        <v>2</v>
      </c>
      <c r="U90" s="33"/>
      <c r="V90" s="33">
        <f t="shared" ref="V90:V149" si="100">P90+S90</f>
        <v>0</v>
      </c>
      <c r="W90" s="33">
        <f>Q90+T90</f>
        <v>2</v>
      </c>
      <c r="X90" s="33">
        <f t="shared" ref="X90:X149" si="101">R90+U90</f>
        <v>0</v>
      </c>
      <c r="Y90" s="34">
        <f t="shared" ref="Y90:Y149" si="102">(O90/16)*P90</f>
        <v>0</v>
      </c>
      <c r="Z90" s="34">
        <f t="shared" ref="Z90:Z95" si="103">(O90/16)*Q90</f>
        <v>0</v>
      </c>
      <c r="AA90" s="34">
        <f t="shared" ref="AA90:AA149" si="104">(O90/16)*R90</f>
        <v>0</v>
      </c>
      <c r="AB90" s="34">
        <f t="shared" ref="AB90:AB149" si="105">(O90/16)*S90</f>
        <v>0</v>
      </c>
      <c r="AC90" s="34">
        <f t="shared" ref="AC90:AC95" si="106">(O90/16)*T90</f>
        <v>11967.596250000001</v>
      </c>
      <c r="AD90" s="34">
        <f t="shared" ref="AD90:AD149" si="107">(O90/16)*U90</f>
        <v>0</v>
      </c>
      <c r="AE90" s="34">
        <f t="shared" ref="AE90:AE149" si="108">Y90+Z90+AA90+AB90+AC90+AD90</f>
        <v>11967.596250000001</v>
      </c>
      <c r="AF90" s="34">
        <f t="shared" ref="AF90:AF151" si="109">AE90</f>
        <v>11967.596250000001</v>
      </c>
      <c r="AG90" s="34">
        <f t="shared" ref="AG90:AG149" si="110">(AE90+AF90)*10%</f>
        <v>2393.5192500000003</v>
      </c>
      <c r="AH90" s="34">
        <f t="shared" ref="AH90:AH143" si="111">(AC90*2)*30%</f>
        <v>7180.5577499999999</v>
      </c>
      <c r="AI90" s="34">
        <f t="shared" ref="AI90:AI94" si="112">AE90+AF90+AG90+AH90</f>
        <v>33509.269500000002</v>
      </c>
      <c r="AJ90" s="35"/>
      <c r="AK90" s="36">
        <f t="shared" ref="AK90:AK151" si="113">((17697*40%)/16)*AJ90</f>
        <v>0</v>
      </c>
      <c r="AL90" s="35"/>
      <c r="AM90" s="36">
        <f t="shared" ref="AM90:AM151" si="114">((17697*50%)/16)*AL90</f>
        <v>0</v>
      </c>
      <c r="AN90" s="36"/>
      <c r="AO90" s="36">
        <f t="shared" ref="AO90:AO149" si="115">AK90+AM90</f>
        <v>0</v>
      </c>
      <c r="AP90" s="35"/>
      <c r="AQ90" s="36">
        <f t="shared" ref="AQ90:AQ151" si="116">((17697*50%)/16)*AP90</f>
        <v>0</v>
      </c>
      <c r="AR90" s="35"/>
      <c r="AS90" s="36">
        <f t="shared" ref="AS90:AS151" si="117">((17697*40%)/16)*AR90</f>
        <v>0</v>
      </c>
      <c r="AT90" s="36">
        <f t="shared" ref="AT90:AT149" si="118">AP90+AR90</f>
        <v>0</v>
      </c>
      <c r="AU90" s="98">
        <f t="shared" ref="AU90:AU149" si="119">AQ90+AS90</f>
        <v>0</v>
      </c>
      <c r="AV90" s="37">
        <f t="shared" ref="AV90:AV149" si="120">AN90+AT90</f>
        <v>0</v>
      </c>
      <c r="AW90" s="36">
        <f t="shared" ref="AW90:AW149" si="121">AO90+AU90</f>
        <v>0</v>
      </c>
      <c r="AX90" s="38"/>
      <c r="AY90" s="39"/>
      <c r="AZ90" s="39"/>
      <c r="BA90" s="39"/>
      <c r="BB90" s="98">
        <f t="shared" ref="BB90:BB149" si="122">((17697*50%)*AY90)+((17697*60%)*AZ90)+((17697*60%)*BA90)</f>
        <v>0</v>
      </c>
      <c r="BC90" s="33"/>
      <c r="BD90" s="33"/>
      <c r="BE90" s="34"/>
      <c r="BF90" s="99">
        <f t="shared" ref="BF90:BF149" si="123">((17697*20%)*BC90)+((17697*25%)*BD90)+((17697*30%)*BE90)</f>
        <v>0</v>
      </c>
      <c r="BG90" s="40">
        <f t="shared" ref="BG90:BG149" si="124">(V90+W90+X90)</f>
        <v>2</v>
      </c>
      <c r="BH90" s="99">
        <f t="shared" ref="BH90:BH149" si="125">(AE90+AF90)*30%</f>
        <v>7180.5577499999999</v>
      </c>
      <c r="BI90" s="41">
        <f t="shared" ref="BI90:BI148" si="126">BG90</f>
        <v>2</v>
      </c>
      <c r="BJ90" s="99">
        <f>(AE90+AF90)*0.4</f>
        <v>9574.0770000000011</v>
      </c>
      <c r="BK90" s="99"/>
      <c r="BL90" s="99"/>
      <c r="BM90" s="99"/>
      <c r="BN90" s="234"/>
      <c r="BO90" s="99">
        <f t="shared" ref="BO90:BO151" si="127">((17697*40%)/16)*BN90</f>
        <v>0</v>
      </c>
      <c r="BP90" s="34">
        <f t="shared" ref="BP90:BP151" si="128">AU90+BB90+BF90+BH90+BJ90+BK90+BL90+BM90+BO90+AO90</f>
        <v>16754.634750000001</v>
      </c>
      <c r="BQ90" s="34"/>
      <c r="BR90" s="34"/>
      <c r="BS90" s="34"/>
      <c r="BT90" s="34">
        <f t="shared" ref="BT90:BT151" si="129">AI90+BP90</f>
        <v>50263.904250000007</v>
      </c>
      <c r="BU90" s="42">
        <f t="shared" ref="BU90:BU151" si="130">BT90*12</f>
        <v>603166.85100000002</v>
      </c>
      <c r="BX90" s="84"/>
    </row>
    <row r="91" spans="1:76" s="2" customFormat="1" ht="15" customHeight="1">
      <c r="A91" s="26">
        <v>2</v>
      </c>
      <c r="B91" s="27" t="s">
        <v>348</v>
      </c>
      <c r="C91" s="27" t="s">
        <v>181</v>
      </c>
      <c r="D91" s="28" t="s">
        <v>102</v>
      </c>
      <c r="E91" s="27" t="s">
        <v>242</v>
      </c>
      <c r="F91" s="28">
        <v>6</v>
      </c>
      <c r="G91" s="29">
        <v>43458</v>
      </c>
      <c r="H91" s="29">
        <v>45650</v>
      </c>
      <c r="I91" s="27" t="s">
        <v>181</v>
      </c>
      <c r="J91" s="28" t="s">
        <v>152</v>
      </c>
      <c r="K91" s="28" t="s">
        <v>100</v>
      </c>
      <c r="L91" s="30" t="s">
        <v>243</v>
      </c>
      <c r="M91" s="31">
        <v>5.41</v>
      </c>
      <c r="N91" s="32">
        <v>17697</v>
      </c>
      <c r="O91" s="32">
        <f t="shared" ref="O91" si="131">N91*M91</f>
        <v>95740.77</v>
      </c>
      <c r="P91" s="33"/>
      <c r="Q91" s="28"/>
      <c r="R91" s="33"/>
      <c r="S91" s="33"/>
      <c r="T91" s="28">
        <v>1</v>
      </c>
      <c r="U91" s="33"/>
      <c r="V91" s="33">
        <f t="shared" ref="V91" si="132">P91+S91</f>
        <v>0</v>
      </c>
      <c r="W91" s="33">
        <v>1</v>
      </c>
      <c r="X91" s="33">
        <f t="shared" ref="X91" si="133">R91+U91</f>
        <v>0</v>
      </c>
      <c r="Y91" s="34">
        <f t="shared" ref="Y91" si="134">(O91/16)*P91</f>
        <v>0</v>
      </c>
      <c r="Z91" s="34">
        <f t="shared" si="103"/>
        <v>0</v>
      </c>
      <c r="AA91" s="34">
        <f t="shared" ref="AA91" si="135">(O91/16)*R91</f>
        <v>0</v>
      </c>
      <c r="AB91" s="34">
        <f t="shared" ref="AB91" si="136">(O91/16)*S91</f>
        <v>0</v>
      </c>
      <c r="AC91" s="34">
        <f t="shared" si="106"/>
        <v>5983.7981250000003</v>
      </c>
      <c r="AD91" s="34">
        <f t="shared" ref="AD91" si="137">(O91/16)*U91</f>
        <v>0</v>
      </c>
      <c r="AE91" s="34">
        <f t="shared" ref="AE91" si="138">Y91+Z91+AA91+AB91+AC91+AD91</f>
        <v>5983.7981250000003</v>
      </c>
      <c r="AF91" s="34">
        <f t="shared" ref="AF91" si="139">AE91</f>
        <v>5983.7981250000003</v>
      </c>
      <c r="AG91" s="34">
        <f t="shared" ref="AG91" si="140">(AE91+AF91)*10%</f>
        <v>1196.7596250000001</v>
      </c>
      <c r="AH91" s="34">
        <f t="shared" ref="AH91" si="141">(AC91*2)*30%</f>
        <v>3590.278875</v>
      </c>
      <c r="AI91" s="34">
        <f t="shared" si="112"/>
        <v>16754.634750000001</v>
      </c>
      <c r="AJ91" s="35"/>
      <c r="AK91" s="36">
        <f t="shared" ref="AK91" si="142">((17697*40%)/16)*AJ91</f>
        <v>0</v>
      </c>
      <c r="AL91" s="35"/>
      <c r="AM91" s="36">
        <f t="shared" ref="AM91" si="143">((17697*50%)/16)*AL91</f>
        <v>0</v>
      </c>
      <c r="AN91" s="36"/>
      <c r="AO91" s="36">
        <f t="shared" ref="AO91" si="144">AK91+AM91</f>
        <v>0</v>
      </c>
      <c r="AP91" s="35"/>
      <c r="AQ91" s="36">
        <f t="shared" ref="AQ91" si="145">((17697*50%)/16)*AP91</f>
        <v>0</v>
      </c>
      <c r="AR91" s="35"/>
      <c r="AS91" s="36">
        <f t="shared" ref="AS91" si="146">((17697*40%)/16)*AR91</f>
        <v>0</v>
      </c>
      <c r="AT91" s="36">
        <f t="shared" ref="AT91" si="147">AP91+AR91</f>
        <v>0</v>
      </c>
      <c r="AU91" s="98">
        <f t="shared" ref="AU91" si="148">AQ91+AS91</f>
        <v>0</v>
      </c>
      <c r="AV91" s="37">
        <f t="shared" ref="AV91" si="149">AN91+AT91</f>
        <v>0</v>
      </c>
      <c r="AW91" s="36">
        <f t="shared" ref="AW91" si="150">AO91+AU91</f>
        <v>0</v>
      </c>
      <c r="AX91" s="38"/>
      <c r="AY91" s="39"/>
      <c r="AZ91" s="39"/>
      <c r="BA91" s="39"/>
      <c r="BB91" s="98">
        <f t="shared" ref="BB91" si="151">((17697*50%)*AY91)+((17697*60%)*AZ91)+((17697*60%)*BA91)</f>
        <v>0</v>
      </c>
      <c r="BC91" s="33"/>
      <c r="BD91" s="33"/>
      <c r="BE91" s="34"/>
      <c r="BF91" s="99">
        <f t="shared" ref="BF91" si="152">((17697*20%)*BC91)+((17697*25%)*BD91)+((17697*30%)*BE91)</f>
        <v>0</v>
      </c>
      <c r="BG91" s="40">
        <f t="shared" ref="BG91" si="153">(V91+W91+X91)</f>
        <v>1</v>
      </c>
      <c r="BH91" s="99">
        <f t="shared" ref="BH91" si="154">(AE91+AF91)*30%</f>
        <v>3590.278875</v>
      </c>
      <c r="BI91" s="41">
        <f t="shared" ref="BI91" si="155">BG91</f>
        <v>1</v>
      </c>
      <c r="BJ91" s="99">
        <f>(AE91+AF91)*0.4</f>
        <v>4787.0385000000006</v>
      </c>
      <c r="BK91" s="99"/>
      <c r="BL91" s="99"/>
      <c r="BM91" s="99"/>
      <c r="BN91" s="234"/>
      <c r="BO91" s="99">
        <f t="shared" ref="BO91" si="156">((17697*40%)/16)*BN91</f>
        <v>0</v>
      </c>
      <c r="BP91" s="34">
        <f t="shared" si="128"/>
        <v>8377.3173750000005</v>
      </c>
      <c r="BQ91" s="34"/>
      <c r="BR91" s="34"/>
      <c r="BS91" s="34"/>
      <c r="BT91" s="34">
        <f t="shared" ref="BT91" si="157">AI91+BP91</f>
        <v>25131.952125000003</v>
      </c>
      <c r="BU91" s="42">
        <f t="shared" ref="BU91" si="158">BT91*12</f>
        <v>301583.42550000001</v>
      </c>
    </row>
    <row r="92" spans="1:76" s="2" customFormat="1" ht="33" customHeight="1">
      <c r="A92" s="26">
        <v>3</v>
      </c>
      <c r="B92" s="27" t="s">
        <v>362</v>
      </c>
      <c r="C92" s="27" t="s">
        <v>262</v>
      </c>
      <c r="D92" s="89" t="s">
        <v>102</v>
      </c>
      <c r="E92" s="27" t="s">
        <v>260</v>
      </c>
      <c r="F92" s="28"/>
      <c r="G92" s="29">
        <v>45537</v>
      </c>
      <c r="H92" s="29">
        <v>47364</v>
      </c>
      <c r="I92" s="27" t="s">
        <v>262</v>
      </c>
      <c r="J92" s="89" t="s">
        <v>118</v>
      </c>
      <c r="K92" s="28" t="s">
        <v>119</v>
      </c>
      <c r="L92" s="43" t="s">
        <v>261</v>
      </c>
      <c r="M92" s="31">
        <v>4.51</v>
      </c>
      <c r="N92" s="32">
        <v>17697</v>
      </c>
      <c r="O92" s="32">
        <f t="shared" ref="O92:O95" si="159">N92*M92</f>
        <v>79813.47</v>
      </c>
      <c r="P92" s="33"/>
      <c r="Q92" s="130"/>
      <c r="R92" s="33"/>
      <c r="S92" s="33"/>
      <c r="T92" s="130">
        <v>1</v>
      </c>
      <c r="U92" s="33"/>
      <c r="V92" s="33">
        <f t="shared" si="100"/>
        <v>0</v>
      </c>
      <c r="W92" s="33">
        <f>Q92+T92</f>
        <v>1</v>
      </c>
      <c r="X92" s="33">
        <f t="shared" si="101"/>
        <v>0</v>
      </c>
      <c r="Y92" s="34">
        <f t="shared" si="102"/>
        <v>0</v>
      </c>
      <c r="Z92" s="34">
        <f t="shared" si="103"/>
        <v>0</v>
      </c>
      <c r="AA92" s="34">
        <f t="shared" si="104"/>
        <v>0</v>
      </c>
      <c r="AB92" s="34">
        <f t="shared" si="105"/>
        <v>0</v>
      </c>
      <c r="AC92" s="34">
        <f t="shared" si="106"/>
        <v>4988.3418750000001</v>
      </c>
      <c r="AD92" s="34">
        <f t="shared" si="107"/>
        <v>0</v>
      </c>
      <c r="AE92" s="34">
        <f t="shared" si="108"/>
        <v>4988.3418750000001</v>
      </c>
      <c r="AF92" s="34">
        <f t="shared" si="109"/>
        <v>4988.3418750000001</v>
      </c>
      <c r="AG92" s="34">
        <f t="shared" si="110"/>
        <v>997.66837500000008</v>
      </c>
      <c r="AH92" s="34">
        <f t="shared" si="111"/>
        <v>2993.0051250000001</v>
      </c>
      <c r="AI92" s="34">
        <f t="shared" si="112"/>
        <v>13967.357249999999</v>
      </c>
      <c r="AJ92" s="35"/>
      <c r="AK92" s="36">
        <f t="shared" si="113"/>
        <v>0</v>
      </c>
      <c r="AL92" s="35"/>
      <c r="AM92" s="36">
        <f t="shared" si="114"/>
        <v>0</v>
      </c>
      <c r="AN92" s="36"/>
      <c r="AO92" s="36">
        <f t="shared" si="115"/>
        <v>0</v>
      </c>
      <c r="AP92" s="35"/>
      <c r="AQ92" s="36">
        <f t="shared" si="116"/>
        <v>0</v>
      </c>
      <c r="AR92" s="35"/>
      <c r="AS92" s="36">
        <f t="shared" si="117"/>
        <v>0</v>
      </c>
      <c r="AT92" s="36">
        <f t="shared" si="118"/>
        <v>0</v>
      </c>
      <c r="AU92" s="98">
        <f t="shared" si="119"/>
        <v>0</v>
      </c>
      <c r="AV92" s="37">
        <f t="shared" si="120"/>
        <v>0</v>
      </c>
      <c r="AW92" s="36">
        <f t="shared" si="121"/>
        <v>0</v>
      </c>
      <c r="AX92" s="38"/>
      <c r="AY92" s="39"/>
      <c r="AZ92" s="39"/>
      <c r="BA92" s="39"/>
      <c r="BB92" s="98">
        <f t="shared" si="122"/>
        <v>0</v>
      </c>
      <c r="BC92" s="33"/>
      <c r="BD92" s="33"/>
      <c r="BE92" s="34"/>
      <c r="BF92" s="99">
        <f t="shared" si="123"/>
        <v>0</v>
      </c>
      <c r="BG92" s="40">
        <f t="shared" si="124"/>
        <v>1</v>
      </c>
      <c r="BH92" s="99">
        <f t="shared" si="125"/>
        <v>2993.0051250000001</v>
      </c>
      <c r="BI92" s="41">
        <f t="shared" si="126"/>
        <v>1</v>
      </c>
      <c r="BJ92" s="99">
        <f>(AE92+AF92)*0.3</f>
        <v>2993.0051250000001</v>
      </c>
      <c r="BK92" s="99"/>
      <c r="BL92" s="99"/>
      <c r="BM92" s="99"/>
      <c r="BN92" s="234"/>
      <c r="BO92" s="99">
        <f t="shared" si="127"/>
        <v>0</v>
      </c>
      <c r="BP92" s="34">
        <f t="shared" si="128"/>
        <v>5986.0102500000003</v>
      </c>
      <c r="BQ92" s="34"/>
      <c r="BR92" s="34"/>
      <c r="BS92" s="34"/>
      <c r="BT92" s="34">
        <f t="shared" si="129"/>
        <v>19953.3675</v>
      </c>
      <c r="BU92" s="42">
        <f t="shared" si="130"/>
        <v>239440.41</v>
      </c>
    </row>
    <row r="93" spans="1:76" s="2" customFormat="1" ht="39.75" customHeight="1">
      <c r="A93" s="26">
        <v>4</v>
      </c>
      <c r="B93" s="27" t="s">
        <v>354</v>
      </c>
      <c r="C93" s="27" t="s">
        <v>129</v>
      </c>
      <c r="D93" s="89" t="s">
        <v>102</v>
      </c>
      <c r="E93" s="27" t="s">
        <v>227</v>
      </c>
      <c r="F93" s="28"/>
      <c r="G93" s="29">
        <v>45537</v>
      </c>
      <c r="H93" s="29">
        <v>47364</v>
      </c>
      <c r="I93" s="27" t="s">
        <v>129</v>
      </c>
      <c r="J93" s="28" t="s">
        <v>152</v>
      </c>
      <c r="K93" s="28" t="s">
        <v>100</v>
      </c>
      <c r="L93" s="31">
        <v>16.899999999999999</v>
      </c>
      <c r="M93" s="31">
        <v>5.24</v>
      </c>
      <c r="N93" s="32">
        <v>17697</v>
      </c>
      <c r="O93" s="32">
        <f t="shared" si="159"/>
        <v>92732.28</v>
      </c>
      <c r="P93" s="33"/>
      <c r="Q93" s="130"/>
      <c r="R93" s="33"/>
      <c r="S93" s="33"/>
      <c r="T93" s="130">
        <v>2</v>
      </c>
      <c r="U93" s="33"/>
      <c r="V93" s="33">
        <f t="shared" si="100"/>
        <v>0</v>
      </c>
      <c r="W93" s="33">
        <f>Q93+T93</f>
        <v>2</v>
      </c>
      <c r="X93" s="33">
        <f t="shared" si="101"/>
        <v>0</v>
      </c>
      <c r="Y93" s="34">
        <f t="shared" si="102"/>
        <v>0</v>
      </c>
      <c r="Z93" s="34">
        <f t="shared" si="103"/>
        <v>0</v>
      </c>
      <c r="AA93" s="34">
        <f t="shared" si="104"/>
        <v>0</v>
      </c>
      <c r="AB93" s="34">
        <f t="shared" si="105"/>
        <v>0</v>
      </c>
      <c r="AC93" s="34">
        <f t="shared" si="106"/>
        <v>11591.535</v>
      </c>
      <c r="AD93" s="34">
        <f t="shared" si="107"/>
        <v>0</v>
      </c>
      <c r="AE93" s="34">
        <f t="shared" si="108"/>
        <v>11591.535</v>
      </c>
      <c r="AF93" s="34">
        <f t="shared" si="109"/>
        <v>11591.535</v>
      </c>
      <c r="AG93" s="34">
        <f t="shared" si="110"/>
        <v>2318.3070000000002</v>
      </c>
      <c r="AH93" s="34">
        <f t="shared" si="111"/>
        <v>6954.9209999999994</v>
      </c>
      <c r="AI93" s="34">
        <f t="shared" si="112"/>
        <v>32456.297999999999</v>
      </c>
      <c r="AJ93" s="35"/>
      <c r="AK93" s="36">
        <f t="shared" si="113"/>
        <v>0</v>
      </c>
      <c r="AL93" s="35"/>
      <c r="AM93" s="36">
        <f t="shared" si="114"/>
        <v>0</v>
      </c>
      <c r="AN93" s="36"/>
      <c r="AO93" s="36">
        <f t="shared" si="115"/>
        <v>0</v>
      </c>
      <c r="AP93" s="35"/>
      <c r="AQ93" s="36">
        <f t="shared" si="116"/>
        <v>0</v>
      </c>
      <c r="AR93" s="35"/>
      <c r="AS93" s="36">
        <f t="shared" si="117"/>
        <v>0</v>
      </c>
      <c r="AT93" s="36">
        <f t="shared" si="118"/>
        <v>0</v>
      </c>
      <c r="AU93" s="98">
        <f t="shared" si="119"/>
        <v>0</v>
      </c>
      <c r="AV93" s="37">
        <f t="shared" si="120"/>
        <v>0</v>
      </c>
      <c r="AW93" s="36">
        <f t="shared" si="121"/>
        <v>0</v>
      </c>
      <c r="AX93" s="38"/>
      <c r="AY93" s="39"/>
      <c r="AZ93" s="39"/>
      <c r="BA93" s="39"/>
      <c r="BB93" s="98">
        <f t="shared" si="122"/>
        <v>0</v>
      </c>
      <c r="BC93" s="33"/>
      <c r="BD93" s="33"/>
      <c r="BE93" s="34"/>
      <c r="BF93" s="99">
        <f t="shared" si="123"/>
        <v>0</v>
      </c>
      <c r="BG93" s="40">
        <f t="shared" si="124"/>
        <v>2</v>
      </c>
      <c r="BH93" s="99">
        <f t="shared" si="125"/>
        <v>6954.9209999999994</v>
      </c>
      <c r="BI93" s="41">
        <f t="shared" si="126"/>
        <v>2</v>
      </c>
      <c r="BJ93" s="99">
        <f>(AE93+AF93)*0.4</f>
        <v>9273.228000000001</v>
      </c>
      <c r="BK93" s="99"/>
      <c r="BL93" s="99"/>
      <c r="BM93" s="99"/>
      <c r="BN93" s="234"/>
      <c r="BO93" s="99">
        <f t="shared" si="127"/>
        <v>0</v>
      </c>
      <c r="BP93" s="34">
        <f t="shared" si="128"/>
        <v>16228.149000000001</v>
      </c>
      <c r="BQ93" s="34"/>
      <c r="BR93" s="34"/>
      <c r="BS93" s="34"/>
      <c r="BT93" s="34">
        <f t="shared" si="129"/>
        <v>48684.447</v>
      </c>
      <c r="BU93" s="42">
        <f t="shared" si="130"/>
        <v>584213.36400000006</v>
      </c>
    </row>
    <row r="94" spans="1:76" s="2" customFormat="1" ht="18.75">
      <c r="A94" s="26">
        <v>5</v>
      </c>
      <c r="B94" s="27" t="s">
        <v>359</v>
      </c>
      <c r="C94" s="27" t="s">
        <v>192</v>
      </c>
      <c r="D94" s="28" t="s">
        <v>102</v>
      </c>
      <c r="E94" s="27" t="s">
        <v>216</v>
      </c>
      <c r="F94" s="28">
        <v>1</v>
      </c>
      <c r="G94" s="78">
        <v>43458</v>
      </c>
      <c r="H94" s="29">
        <v>45651</v>
      </c>
      <c r="I94" s="27" t="s">
        <v>192</v>
      </c>
      <c r="J94" s="28" t="s">
        <v>217</v>
      </c>
      <c r="K94" s="31" t="s">
        <v>100</v>
      </c>
      <c r="L94" s="30" t="s">
        <v>218</v>
      </c>
      <c r="M94" s="31">
        <v>5.24</v>
      </c>
      <c r="N94" s="32">
        <v>17697</v>
      </c>
      <c r="O94" s="32">
        <f t="shared" si="159"/>
        <v>92732.28</v>
      </c>
      <c r="P94" s="33"/>
      <c r="Q94" s="130"/>
      <c r="R94" s="33"/>
      <c r="S94" s="33"/>
      <c r="T94" s="130">
        <v>2</v>
      </c>
      <c r="U94" s="33"/>
      <c r="V94" s="33">
        <f t="shared" si="100"/>
        <v>0</v>
      </c>
      <c r="W94" s="33">
        <f>Q94+T94</f>
        <v>2</v>
      </c>
      <c r="X94" s="33">
        <f t="shared" si="101"/>
        <v>0</v>
      </c>
      <c r="Y94" s="34">
        <f t="shared" si="102"/>
        <v>0</v>
      </c>
      <c r="Z94" s="34">
        <f t="shared" si="103"/>
        <v>0</v>
      </c>
      <c r="AA94" s="34">
        <f t="shared" si="104"/>
        <v>0</v>
      </c>
      <c r="AB94" s="34">
        <f t="shared" si="105"/>
        <v>0</v>
      </c>
      <c r="AC94" s="34">
        <f t="shared" si="106"/>
        <v>11591.535</v>
      </c>
      <c r="AD94" s="34">
        <f t="shared" si="107"/>
        <v>0</v>
      </c>
      <c r="AE94" s="34">
        <f t="shared" si="108"/>
        <v>11591.535</v>
      </c>
      <c r="AF94" s="34">
        <f t="shared" si="109"/>
        <v>11591.535</v>
      </c>
      <c r="AG94" s="34">
        <f t="shared" si="110"/>
        <v>2318.3070000000002</v>
      </c>
      <c r="AH94" s="34">
        <f t="shared" si="111"/>
        <v>6954.9209999999994</v>
      </c>
      <c r="AI94" s="34">
        <f t="shared" si="112"/>
        <v>32456.297999999999</v>
      </c>
      <c r="AJ94" s="35"/>
      <c r="AK94" s="36">
        <f t="shared" si="113"/>
        <v>0</v>
      </c>
      <c r="AL94" s="35"/>
      <c r="AM94" s="36">
        <f t="shared" si="114"/>
        <v>0</v>
      </c>
      <c r="AN94" s="36"/>
      <c r="AO94" s="36">
        <f t="shared" si="115"/>
        <v>0</v>
      </c>
      <c r="AP94" s="35"/>
      <c r="AQ94" s="36">
        <f t="shared" si="116"/>
        <v>0</v>
      </c>
      <c r="AR94" s="35"/>
      <c r="AS94" s="36">
        <f t="shared" si="117"/>
        <v>0</v>
      </c>
      <c r="AT94" s="36">
        <f t="shared" si="118"/>
        <v>0</v>
      </c>
      <c r="AU94" s="98">
        <f t="shared" si="119"/>
        <v>0</v>
      </c>
      <c r="AV94" s="37">
        <f t="shared" si="120"/>
        <v>0</v>
      </c>
      <c r="AW94" s="36">
        <f t="shared" si="121"/>
        <v>0</v>
      </c>
      <c r="AX94" s="38"/>
      <c r="AY94" s="39"/>
      <c r="AZ94" s="39"/>
      <c r="BA94" s="39"/>
      <c r="BB94" s="98">
        <f t="shared" si="122"/>
        <v>0</v>
      </c>
      <c r="BC94" s="33"/>
      <c r="BD94" s="33"/>
      <c r="BE94" s="34"/>
      <c r="BF94" s="99">
        <f t="shared" si="123"/>
        <v>0</v>
      </c>
      <c r="BG94" s="40">
        <f t="shared" si="124"/>
        <v>2</v>
      </c>
      <c r="BH94" s="99">
        <f t="shared" si="125"/>
        <v>6954.9209999999994</v>
      </c>
      <c r="BI94" s="41">
        <f t="shared" si="126"/>
        <v>2</v>
      </c>
      <c r="BJ94" s="99">
        <f>(AE94+AF94)*0.5</f>
        <v>11591.535</v>
      </c>
      <c r="BK94" s="99"/>
      <c r="BL94" s="99"/>
      <c r="BM94" s="99"/>
      <c r="BN94" s="234"/>
      <c r="BO94" s="99">
        <f t="shared" si="127"/>
        <v>0</v>
      </c>
      <c r="BP94" s="34">
        <f t="shared" si="128"/>
        <v>18546.455999999998</v>
      </c>
      <c r="BQ94" s="34"/>
      <c r="BR94" s="34"/>
      <c r="BS94" s="34"/>
      <c r="BT94" s="34">
        <f t="shared" si="129"/>
        <v>51002.754000000001</v>
      </c>
      <c r="BU94" s="42">
        <f t="shared" si="130"/>
        <v>612033.04799999995</v>
      </c>
    </row>
    <row r="95" spans="1:76" s="208" customFormat="1" ht="32.25" customHeight="1">
      <c r="A95" s="66">
        <v>6</v>
      </c>
      <c r="B95" s="27" t="s">
        <v>351</v>
      </c>
      <c r="C95" s="27" t="s">
        <v>110</v>
      </c>
      <c r="D95" s="28" t="s">
        <v>97</v>
      </c>
      <c r="E95" s="27" t="s">
        <v>111</v>
      </c>
      <c r="F95" s="28"/>
      <c r="G95" s="29"/>
      <c r="H95" s="29"/>
      <c r="I95" s="27" t="s">
        <v>110</v>
      </c>
      <c r="J95" s="28" t="s">
        <v>112</v>
      </c>
      <c r="K95" s="28" t="s">
        <v>113</v>
      </c>
      <c r="L95" s="30" t="s">
        <v>143</v>
      </c>
      <c r="M95" s="31">
        <v>4.0999999999999996</v>
      </c>
      <c r="N95" s="32">
        <v>17697</v>
      </c>
      <c r="O95" s="32">
        <f t="shared" si="159"/>
        <v>72557.7</v>
      </c>
      <c r="P95" s="131"/>
      <c r="Q95" s="130"/>
      <c r="R95" s="131"/>
      <c r="S95" s="131"/>
      <c r="T95" s="130">
        <v>1</v>
      </c>
      <c r="U95" s="131"/>
      <c r="V95" s="131"/>
      <c r="W95" s="131">
        <f>Q95+T95</f>
        <v>1</v>
      </c>
      <c r="X95" s="131"/>
      <c r="Y95" s="42"/>
      <c r="Z95" s="34">
        <f t="shared" si="103"/>
        <v>0</v>
      </c>
      <c r="AA95" s="42"/>
      <c r="AB95" s="42"/>
      <c r="AC95" s="34">
        <f t="shared" si="106"/>
        <v>4534.8562499999998</v>
      </c>
      <c r="AD95" s="42"/>
      <c r="AE95" s="34">
        <f t="shared" si="108"/>
        <v>4534.8562499999998</v>
      </c>
      <c r="AF95" s="34">
        <f t="shared" si="109"/>
        <v>4534.8562499999998</v>
      </c>
      <c r="AG95" s="34">
        <f t="shared" si="110"/>
        <v>906.97125000000005</v>
      </c>
      <c r="AH95" s="34">
        <f t="shared" si="111"/>
        <v>2720.9137499999997</v>
      </c>
      <c r="AI95" s="34">
        <f>AE95+AF95+AG95+AH95</f>
        <v>12697.5975</v>
      </c>
      <c r="AJ95" s="132"/>
      <c r="AK95" s="133"/>
      <c r="AL95" s="132"/>
      <c r="AM95" s="133"/>
      <c r="AN95" s="133"/>
      <c r="AO95" s="133"/>
      <c r="AP95" s="132"/>
      <c r="AQ95" s="133"/>
      <c r="AR95" s="132"/>
      <c r="AS95" s="133"/>
      <c r="AT95" s="133"/>
      <c r="AU95" s="217"/>
      <c r="AV95" s="134"/>
      <c r="AW95" s="133"/>
      <c r="AX95" s="135"/>
      <c r="AY95" s="136"/>
      <c r="AZ95" s="136"/>
      <c r="BA95" s="136"/>
      <c r="BB95" s="217"/>
      <c r="BC95" s="131"/>
      <c r="BD95" s="131"/>
      <c r="BE95" s="42"/>
      <c r="BF95" s="226"/>
      <c r="BG95" s="137">
        <v>1</v>
      </c>
      <c r="BH95" s="99">
        <f t="shared" si="125"/>
        <v>2720.9137499999997</v>
      </c>
      <c r="BI95" s="138">
        <v>0</v>
      </c>
      <c r="BJ95" s="226">
        <v>0</v>
      </c>
      <c r="BK95" s="226"/>
      <c r="BL95" s="226"/>
      <c r="BM95" s="226"/>
      <c r="BN95" s="236"/>
      <c r="BO95" s="226"/>
      <c r="BP95" s="34">
        <f t="shared" si="128"/>
        <v>2720.9137499999997</v>
      </c>
      <c r="BQ95" s="42"/>
      <c r="BR95" s="42"/>
      <c r="BS95" s="42"/>
      <c r="BT95" s="34">
        <f t="shared" si="129"/>
        <v>15418.51125</v>
      </c>
      <c r="BU95" s="42">
        <f t="shared" si="130"/>
        <v>185022.13500000001</v>
      </c>
      <c r="BV95" s="2"/>
    </row>
    <row r="96" spans="1:76" s="145" customFormat="1" ht="21.75" customHeight="1">
      <c r="A96" s="135"/>
      <c r="B96" s="139" t="s">
        <v>342</v>
      </c>
      <c r="C96" s="140"/>
      <c r="D96" s="141"/>
      <c r="E96" s="140"/>
      <c r="F96" s="141"/>
      <c r="G96" s="141"/>
      <c r="H96" s="141"/>
      <c r="I96" s="140"/>
      <c r="J96" s="141"/>
      <c r="K96" s="141"/>
      <c r="L96" s="44"/>
      <c r="M96" s="44"/>
      <c r="N96" s="142"/>
      <c r="O96" s="143">
        <f>O97+O98</f>
        <v>181748.19</v>
      </c>
      <c r="P96" s="144">
        <f>P97+P98</f>
        <v>0</v>
      </c>
      <c r="Q96" s="144"/>
      <c r="R96" s="144">
        <f t="shared" ref="R96:AW96" si="160">R97+R98</f>
        <v>0</v>
      </c>
      <c r="S96" s="144">
        <f t="shared" si="160"/>
        <v>0</v>
      </c>
      <c r="T96" s="144">
        <f>T97+T98</f>
        <v>1</v>
      </c>
      <c r="U96" s="144">
        <f t="shared" si="160"/>
        <v>0</v>
      </c>
      <c r="V96" s="144">
        <f t="shared" si="160"/>
        <v>0</v>
      </c>
      <c r="W96" s="144">
        <f t="shared" si="160"/>
        <v>1</v>
      </c>
      <c r="X96" s="144">
        <f t="shared" si="160"/>
        <v>0</v>
      </c>
      <c r="Y96" s="144">
        <f t="shared" si="160"/>
        <v>0</v>
      </c>
      <c r="Z96" s="144">
        <f t="shared" si="160"/>
        <v>0</v>
      </c>
      <c r="AA96" s="144">
        <f t="shared" si="160"/>
        <v>0</v>
      </c>
      <c r="AB96" s="144">
        <f t="shared" si="160"/>
        <v>0</v>
      </c>
      <c r="AC96" s="144">
        <f t="shared" si="160"/>
        <v>5679.6309375000001</v>
      </c>
      <c r="AD96" s="144">
        <f t="shared" si="160"/>
        <v>0</v>
      </c>
      <c r="AE96" s="144">
        <f t="shared" si="160"/>
        <v>5679.6309375000001</v>
      </c>
      <c r="AF96" s="144">
        <f t="shared" si="160"/>
        <v>5679.6309375000001</v>
      </c>
      <c r="AG96" s="144">
        <f t="shared" si="160"/>
        <v>1135.9261875000002</v>
      </c>
      <c r="AH96" s="144">
        <f t="shared" si="160"/>
        <v>3407.7785625000001</v>
      </c>
      <c r="AI96" s="144">
        <f t="shared" si="160"/>
        <v>15902.966625000001</v>
      </c>
      <c r="AJ96" s="144">
        <f t="shared" si="160"/>
        <v>0</v>
      </c>
      <c r="AK96" s="144">
        <f t="shared" si="160"/>
        <v>0</v>
      </c>
      <c r="AL96" s="144">
        <f t="shared" si="160"/>
        <v>0</v>
      </c>
      <c r="AM96" s="144">
        <f t="shared" si="160"/>
        <v>0</v>
      </c>
      <c r="AN96" s="144">
        <f t="shared" si="160"/>
        <v>0</v>
      </c>
      <c r="AO96" s="144">
        <f t="shared" si="160"/>
        <v>0</v>
      </c>
      <c r="AP96" s="144">
        <f t="shared" si="160"/>
        <v>0</v>
      </c>
      <c r="AQ96" s="144">
        <f t="shared" si="160"/>
        <v>0</v>
      </c>
      <c r="AR96" s="144">
        <f t="shared" si="160"/>
        <v>0</v>
      </c>
      <c r="AS96" s="144">
        <f t="shared" si="160"/>
        <v>0</v>
      </c>
      <c r="AT96" s="144">
        <f t="shared" si="160"/>
        <v>0</v>
      </c>
      <c r="AU96" s="215">
        <f t="shared" si="160"/>
        <v>0</v>
      </c>
      <c r="AV96" s="144">
        <f t="shared" si="160"/>
        <v>0</v>
      </c>
      <c r="AW96" s="144">
        <f t="shared" si="160"/>
        <v>0</v>
      </c>
      <c r="AX96" s="144">
        <f t="shared" ref="AX96:BU96" si="161">AX97+AX98</f>
        <v>0</v>
      </c>
      <c r="AY96" s="144">
        <f t="shared" si="161"/>
        <v>0</v>
      </c>
      <c r="AZ96" s="144">
        <f t="shared" si="161"/>
        <v>0</v>
      </c>
      <c r="BA96" s="144">
        <f t="shared" si="161"/>
        <v>0</v>
      </c>
      <c r="BB96" s="215">
        <f t="shared" si="161"/>
        <v>0</v>
      </c>
      <c r="BC96" s="144">
        <f t="shared" si="161"/>
        <v>0</v>
      </c>
      <c r="BD96" s="144">
        <f t="shared" si="161"/>
        <v>0</v>
      </c>
      <c r="BE96" s="144">
        <f t="shared" si="161"/>
        <v>0</v>
      </c>
      <c r="BF96" s="215">
        <f t="shared" si="161"/>
        <v>0</v>
      </c>
      <c r="BG96" s="144">
        <f t="shared" si="161"/>
        <v>1</v>
      </c>
      <c r="BH96" s="215">
        <f t="shared" si="161"/>
        <v>3407.7785625000001</v>
      </c>
      <c r="BI96" s="144">
        <f t="shared" si="161"/>
        <v>1</v>
      </c>
      <c r="BJ96" s="215">
        <f t="shared" si="161"/>
        <v>4274.9315624999999</v>
      </c>
      <c r="BK96" s="215">
        <f t="shared" si="161"/>
        <v>0</v>
      </c>
      <c r="BL96" s="215">
        <f t="shared" si="161"/>
        <v>0</v>
      </c>
      <c r="BM96" s="215">
        <f t="shared" si="161"/>
        <v>0</v>
      </c>
      <c r="BN96" s="215">
        <f t="shared" si="161"/>
        <v>0</v>
      </c>
      <c r="BO96" s="215">
        <f t="shared" si="161"/>
        <v>0</v>
      </c>
      <c r="BP96" s="34">
        <f t="shared" si="128"/>
        <v>7682.7101249999996</v>
      </c>
      <c r="BQ96" s="144">
        <f t="shared" si="161"/>
        <v>0</v>
      </c>
      <c r="BR96" s="144">
        <f t="shared" si="161"/>
        <v>0</v>
      </c>
      <c r="BS96" s="144">
        <f t="shared" si="161"/>
        <v>0</v>
      </c>
      <c r="BT96" s="144">
        <f t="shared" si="161"/>
        <v>23585.676750000002</v>
      </c>
      <c r="BU96" s="144">
        <f t="shared" si="161"/>
        <v>283028.12100000004</v>
      </c>
    </row>
    <row r="97" spans="1:73" s="2" customFormat="1" ht="15" customHeight="1">
      <c r="A97" s="26">
        <v>1</v>
      </c>
      <c r="B97" s="27" t="s">
        <v>348</v>
      </c>
      <c r="C97" s="27" t="s">
        <v>181</v>
      </c>
      <c r="D97" s="28" t="s">
        <v>102</v>
      </c>
      <c r="E97" s="27" t="s">
        <v>242</v>
      </c>
      <c r="F97" s="28">
        <v>6</v>
      </c>
      <c r="G97" s="29">
        <v>43458</v>
      </c>
      <c r="H97" s="29">
        <v>45650</v>
      </c>
      <c r="I97" s="27" t="s">
        <v>181</v>
      </c>
      <c r="J97" s="28" t="s">
        <v>152</v>
      </c>
      <c r="K97" s="28" t="s">
        <v>100</v>
      </c>
      <c r="L97" s="30" t="s">
        <v>243</v>
      </c>
      <c r="M97" s="31">
        <v>5.41</v>
      </c>
      <c r="N97" s="32">
        <v>17697</v>
      </c>
      <c r="O97" s="32">
        <f t="shared" ref="O97:O98" si="162">N97*M97</f>
        <v>95740.77</v>
      </c>
      <c r="P97" s="33"/>
      <c r="Q97" s="28"/>
      <c r="R97" s="33"/>
      <c r="S97" s="33"/>
      <c r="T97" s="33">
        <v>0.5</v>
      </c>
      <c r="U97" s="33"/>
      <c r="V97" s="33">
        <f t="shared" si="100"/>
        <v>0</v>
      </c>
      <c r="W97" s="33">
        <f t="shared" ref="W97:W149" si="163">Q97+T97</f>
        <v>0.5</v>
      </c>
      <c r="X97" s="33">
        <f t="shared" si="101"/>
        <v>0</v>
      </c>
      <c r="Y97" s="34">
        <f t="shared" si="102"/>
        <v>0</v>
      </c>
      <c r="Z97" s="34">
        <f t="shared" ref="Z97:Z149" si="164">(O97/16)*Q97</f>
        <v>0</v>
      </c>
      <c r="AA97" s="34">
        <f t="shared" si="104"/>
        <v>0</v>
      </c>
      <c r="AB97" s="34">
        <f t="shared" si="105"/>
        <v>0</v>
      </c>
      <c r="AC97" s="34">
        <f t="shared" ref="AC97:AC149" si="165">(O97/16)*T97</f>
        <v>2991.8990625000001</v>
      </c>
      <c r="AD97" s="34">
        <f t="shared" si="107"/>
        <v>0</v>
      </c>
      <c r="AE97" s="34">
        <f t="shared" si="108"/>
        <v>2991.8990625000001</v>
      </c>
      <c r="AF97" s="34">
        <f t="shared" si="109"/>
        <v>2991.8990625000001</v>
      </c>
      <c r="AG97" s="34">
        <f t="shared" si="110"/>
        <v>598.37981250000007</v>
      </c>
      <c r="AH97" s="34">
        <f t="shared" si="111"/>
        <v>1795.1394375</v>
      </c>
      <c r="AI97" s="34">
        <f>AE97+AF97+AG97+AH97</f>
        <v>8377.3173750000005</v>
      </c>
      <c r="AJ97" s="35"/>
      <c r="AK97" s="36">
        <f t="shared" si="113"/>
        <v>0</v>
      </c>
      <c r="AL97" s="35"/>
      <c r="AM97" s="36">
        <f t="shared" si="114"/>
        <v>0</v>
      </c>
      <c r="AN97" s="36"/>
      <c r="AO97" s="36">
        <f t="shared" si="115"/>
        <v>0</v>
      </c>
      <c r="AP97" s="35"/>
      <c r="AQ97" s="36">
        <f t="shared" si="116"/>
        <v>0</v>
      </c>
      <c r="AR97" s="35"/>
      <c r="AS97" s="36">
        <f t="shared" si="117"/>
        <v>0</v>
      </c>
      <c r="AT97" s="36">
        <f t="shared" si="118"/>
        <v>0</v>
      </c>
      <c r="AU97" s="98">
        <f t="shared" si="119"/>
        <v>0</v>
      </c>
      <c r="AV97" s="37">
        <f t="shared" si="120"/>
        <v>0</v>
      </c>
      <c r="AW97" s="36">
        <f t="shared" si="121"/>
        <v>0</v>
      </c>
      <c r="AX97" s="38"/>
      <c r="AY97" s="39"/>
      <c r="AZ97" s="39"/>
      <c r="BA97" s="39"/>
      <c r="BB97" s="98">
        <f t="shared" si="122"/>
        <v>0</v>
      </c>
      <c r="BC97" s="33"/>
      <c r="BD97" s="33"/>
      <c r="BE97" s="34"/>
      <c r="BF97" s="99">
        <f t="shared" si="123"/>
        <v>0</v>
      </c>
      <c r="BG97" s="40">
        <f t="shared" si="124"/>
        <v>0.5</v>
      </c>
      <c r="BH97" s="99">
        <f t="shared" si="125"/>
        <v>1795.1394375</v>
      </c>
      <c r="BI97" s="41">
        <f t="shared" si="126"/>
        <v>0.5</v>
      </c>
      <c r="BJ97" s="99">
        <f>(AE97+AF97)*0.4</f>
        <v>2393.5192500000003</v>
      </c>
      <c r="BK97" s="99"/>
      <c r="BL97" s="99"/>
      <c r="BM97" s="99"/>
      <c r="BN97" s="234"/>
      <c r="BO97" s="99">
        <f t="shared" si="127"/>
        <v>0</v>
      </c>
      <c r="BP97" s="34">
        <f t="shared" si="128"/>
        <v>4188.6586875000003</v>
      </c>
      <c r="BQ97" s="34"/>
      <c r="BR97" s="34"/>
      <c r="BS97" s="34"/>
      <c r="BT97" s="34">
        <f t="shared" si="129"/>
        <v>12565.976062500002</v>
      </c>
      <c r="BU97" s="42">
        <f t="shared" si="130"/>
        <v>150791.71275000001</v>
      </c>
    </row>
    <row r="98" spans="1:73" s="2" customFormat="1" ht="15" customHeight="1">
      <c r="A98" s="26">
        <v>2</v>
      </c>
      <c r="B98" s="27" t="s">
        <v>348</v>
      </c>
      <c r="C98" s="27" t="s">
        <v>279</v>
      </c>
      <c r="D98" s="28" t="s">
        <v>102</v>
      </c>
      <c r="E98" s="27" t="s">
        <v>200</v>
      </c>
      <c r="F98" s="28">
        <v>8</v>
      </c>
      <c r="G98" s="29">
        <v>45169</v>
      </c>
      <c r="H98" s="29">
        <v>46996</v>
      </c>
      <c r="I98" s="27" t="s">
        <v>279</v>
      </c>
      <c r="J98" s="28" t="s">
        <v>104</v>
      </c>
      <c r="K98" s="28" t="s">
        <v>105</v>
      </c>
      <c r="L98" s="43" t="s">
        <v>201</v>
      </c>
      <c r="M98" s="31">
        <v>4.8600000000000003</v>
      </c>
      <c r="N98" s="44">
        <v>17697</v>
      </c>
      <c r="O98" s="44">
        <f t="shared" si="162"/>
        <v>86007.420000000013</v>
      </c>
      <c r="P98" s="33"/>
      <c r="Q98" s="43"/>
      <c r="R98" s="33"/>
      <c r="S98" s="33"/>
      <c r="T98" s="33">
        <v>0.5</v>
      </c>
      <c r="U98" s="33"/>
      <c r="V98" s="33">
        <f t="shared" si="100"/>
        <v>0</v>
      </c>
      <c r="W98" s="33">
        <f t="shared" si="163"/>
        <v>0.5</v>
      </c>
      <c r="X98" s="33">
        <f t="shared" si="101"/>
        <v>0</v>
      </c>
      <c r="Y98" s="34">
        <f t="shared" si="102"/>
        <v>0</v>
      </c>
      <c r="Z98" s="34">
        <f t="shared" si="164"/>
        <v>0</v>
      </c>
      <c r="AA98" s="34">
        <f t="shared" si="104"/>
        <v>0</v>
      </c>
      <c r="AB98" s="34">
        <f t="shared" si="105"/>
        <v>0</v>
      </c>
      <c r="AC98" s="34">
        <f t="shared" si="165"/>
        <v>2687.7318750000004</v>
      </c>
      <c r="AD98" s="34">
        <f t="shared" si="107"/>
        <v>0</v>
      </c>
      <c r="AE98" s="34">
        <f t="shared" si="108"/>
        <v>2687.7318750000004</v>
      </c>
      <c r="AF98" s="34">
        <f t="shared" si="109"/>
        <v>2687.7318750000004</v>
      </c>
      <c r="AG98" s="34">
        <f t="shared" si="110"/>
        <v>537.54637500000013</v>
      </c>
      <c r="AH98" s="34">
        <f t="shared" si="111"/>
        <v>1612.6391250000001</v>
      </c>
      <c r="AI98" s="34">
        <f>AE98+AF98+AG98+AH98</f>
        <v>7525.6492500000004</v>
      </c>
      <c r="AJ98" s="35"/>
      <c r="AK98" s="36">
        <f t="shared" si="113"/>
        <v>0</v>
      </c>
      <c r="AL98" s="35"/>
      <c r="AM98" s="36">
        <f t="shared" si="114"/>
        <v>0</v>
      </c>
      <c r="AN98" s="36"/>
      <c r="AO98" s="36">
        <f t="shared" si="115"/>
        <v>0</v>
      </c>
      <c r="AP98" s="35"/>
      <c r="AQ98" s="36">
        <f t="shared" si="116"/>
        <v>0</v>
      </c>
      <c r="AR98" s="35"/>
      <c r="AS98" s="36">
        <f t="shared" si="117"/>
        <v>0</v>
      </c>
      <c r="AT98" s="36">
        <f t="shared" si="118"/>
        <v>0</v>
      </c>
      <c r="AU98" s="98">
        <f t="shared" si="119"/>
        <v>0</v>
      </c>
      <c r="AV98" s="37">
        <f t="shared" si="120"/>
        <v>0</v>
      </c>
      <c r="AW98" s="36">
        <f t="shared" si="121"/>
        <v>0</v>
      </c>
      <c r="AX98" s="38"/>
      <c r="AY98" s="39"/>
      <c r="AZ98" s="39"/>
      <c r="BA98" s="39"/>
      <c r="BB98" s="98">
        <f t="shared" si="122"/>
        <v>0</v>
      </c>
      <c r="BC98" s="33"/>
      <c r="BD98" s="33"/>
      <c r="BE98" s="34"/>
      <c r="BF98" s="99">
        <f t="shared" si="123"/>
        <v>0</v>
      </c>
      <c r="BG98" s="40">
        <f t="shared" si="124"/>
        <v>0.5</v>
      </c>
      <c r="BH98" s="99">
        <f t="shared" si="125"/>
        <v>1612.6391250000001</v>
      </c>
      <c r="BI98" s="41">
        <f t="shared" si="126"/>
        <v>0.5</v>
      </c>
      <c r="BJ98" s="99">
        <f>(AE98+AF98)*0.35</f>
        <v>1881.4123125000001</v>
      </c>
      <c r="BK98" s="99"/>
      <c r="BL98" s="99"/>
      <c r="BM98" s="99"/>
      <c r="BN98" s="234"/>
      <c r="BO98" s="99">
        <f t="shared" si="127"/>
        <v>0</v>
      </c>
      <c r="BP98" s="34">
        <f t="shared" si="128"/>
        <v>3494.0514375000002</v>
      </c>
      <c r="BQ98" s="34"/>
      <c r="BR98" s="34"/>
      <c r="BS98" s="34"/>
      <c r="BT98" s="34">
        <f t="shared" si="129"/>
        <v>11019.700687500001</v>
      </c>
      <c r="BU98" s="42">
        <f t="shared" si="130"/>
        <v>132236.40825000001</v>
      </c>
    </row>
    <row r="99" spans="1:73" s="148" customFormat="1" ht="34.9" customHeight="1">
      <c r="A99" s="146"/>
      <c r="B99" s="147" t="s">
        <v>343</v>
      </c>
      <c r="C99" s="140"/>
      <c r="D99" s="44"/>
      <c r="E99" s="140"/>
      <c r="F99" s="141"/>
      <c r="G99" s="141"/>
      <c r="H99" s="141"/>
      <c r="I99" s="140"/>
      <c r="J99" s="44"/>
      <c r="K99" s="141"/>
      <c r="L99" s="44"/>
      <c r="M99" s="44"/>
      <c r="N99" s="44"/>
      <c r="O99" s="143">
        <f>O100+O101</f>
        <v>172899.69</v>
      </c>
      <c r="P99" s="143">
        <f t="shared" ref="P99:BU99" si="166">P100+P101</f>
        <v>0</v>
      </c>
      <c r="Q99" s="143">
        <f t="shared" si="166"/>
        <v>2</v>
      </c>
      <c r="R99" s="143">
        <f t="shared" si="166"/>
        <v>0</v>
      </c>
      <c r="S99" s="143">
        <f t="shared" si="166"/>
        <v>0</v>
      </c>
      <c r="T99" s="143">
        <f t="shared" si="166"/>
        <v>0</v>
      </c>
      <c r="U99" s="143">
        <f t="shared" si="166"/>
        <v>0</v>
      </c>
      <c r="V99" s="143">
        <f t="shared" si="166"/>
        <v>0</v>
      </c>
      <c r="W99" s="143">
        <f t="shared" si="166"/>
        <v>2</v>
      </c>
      <c r="X99" s="143">
        <f t="shared" si="166"/>
        <v>0</v>
      </c>
      <c r="Y99" s="143">
        <f t="shared" si="166"/>
        <v>0</v>
      </c>
      <c r="Z99" s="143">
        <f t="shared" si="166"/>
        <v>10806.230625</v>
      </c>
      <c r="AA99" s="143">
        <f t="shared" si="166"/>
        <v>0</v>
      </c>
      <c r="AB99" s="143">
        <f t="shared" si="166"/>
        <v>0</v>
      </c>
      <c r="AC99" s="143">
        <f t="shared" si="166"/>
        <v>0</v>
      </c>
      <c r="AD99" s="143">
        <f t="shared" si="166"/>
        <v>0</v>
      </c>
      <c r="AE99" s="143">
        <f t="shared" si="166"/>
        <v>10806.230625</v>
      </c>
      <c r="AF99" s="143">
        <f t="shared" si="166"/>
        <v>10806.230625</v>
      </c>
      <c r="AG99" s="143">
        <f t="shared" si="166"/>
        <v>2161.2461250000001</v>
      </c>
      <c r="AH99" s="143">
        <f t="shared" si="166"/>
        <v>0</v>
      </c>
      <c r="AI99" s="143">
        <f t="shared" si="166"/>
        <v>23773.707374999998</v>
      </c>
      <c r="AJ99" s="143">
        <f t="shared" si="166"/>
        <v>0</v>
      </c>
      <c r="AK99" s="143">
        <f t="shared" si="166"/>
        <v>0</v>
      </c>
      <c r="AL99" s="143">
        <f t="shared" si="166"/>
        <v>0</v>
      </c>
      <c r="AM99" s="143">
        <f t="shared" si="166"/>
        <v>0</v>
      </c>
      <c r="AN99" s="143">
        <f t="shared" si="166"/>
        <v>0</v>
      </c>
      <c r="AO99" s="143">
        <f t="shared" si="166"/>
        <v>0</v>
      </c>
      <c r="AP99" s="143">
        <f t="shared" si="166"/>
        <v>0</v>
      </c>
      <c r="AQ99" s="143">
        <f t="shared" si="166"/>
        <v>0</v>
      </c>
      <c r="AR99" s="143">
        <f t="shared" si="166"/>
        <v>0</v>
      </c>
      <c r="AS99" s="143">
        <f t="shared" si="166"/>
        <v>0</v>
      </c>
      <c r="AT99" s="143">
        <f t="shared" si="166"/>
        <v>0</v>
      </c>
      <c r="AU99" s="216">
        <f t="shared" si="166"/>
        <v>0</v>
      </c>
      <c r="AV99" s="143">
        <f t="shared" si="166"/>
        <v>0</v>
      </c>
      <c r="AW99" s="143">
        <f t="shared" si="166"/>
        <v>0</v>
      </c>
      <c r="AX99" s="143">
        <f t="shared" si="166"/>
        <v>0</v>
      </c>
      <c r="AY99" s="143">
        <f t="shared" si="166"/>
        <v>0</v>
      </c>
      <c r="AZ99" s="143">
        <f t="shared" si="166"/>
        <v>0</v>
      </c>
      <c r="BA99" s="143">
        <f t="shared" si="166"/>
        <v>0</v>
      </c>
      <c r="BB99" s="216">
        <f t="shared" si="166"/>
        <v>0</v>
      </c>
      <c r="BC99" s="143">
        <f t="shared" si="166"/>
        <v>0</v>
      </c>
      <c r="BD99" s="143">
        <f t="shared" si="166"/>
        <v>0</v>
      </c>
      <c r="BE99" s="143">
        <f t="shared" si="166"/>
        <v>0</v>
      </c>
      <c r="BF99" s="216">
        <f t="shared" si="166"/>
        <v>0</v>
      </c>
      <c r="BG99" s="143">
        <f t="shared" si="166"/>
        <v>2</v>
      </c>
      <c r="BH99" s="216">
        <f t="shared" si="166"/>
        <v>6483.7383749999999</v>
      </c>
      <c r="BI99" s="143">
        <f t="shared" si="166"/>
        <v>2</v>
      </c>
      <c r="BJ99" s="216">
        <f t="shared" si="166"/>
        <v>7040.0878124999999</v>
      </c>
      <c r="BK99" s="216">
        <f t="shared" si="166"/>
        <v>0</v>
      </c>
      <c r="BL99" s="216">
        <f t="shared" si="166"/>
        <v>0</v>
      </c>
      <c r="BM99" s="216">
        <f t="shared" si="166"/>
        <v>0</v>
      </c>
      <c r="BN99" s="216">
        <f t="shared" si="166"/>
        <v>0</v>
      </c>
      <c r="BO99" s="216">
        <f t="shared" si="166"/>
        <v>0</v>
      </c>
      <c r="BP99" s="34">
        <f t="shared" si="128"/>
        <v>13523.826187499999</v>
      </c>
      <c r="BQ99" s="143">
        <f t="shared" si="166"/>
        <v>0</v>
      </c>
      <c r="BR99" s="143">
        <f t="shared" si="166"/>
        <v>0</v>
      </c>
      <c r="BS99" s="143">
        <f t="shared" si="166"/>
        <v>0</v>
      </c>
      <c r="BT99" s="143">
        <f t="shared" si="166"/>
        <v>37297.533562500001</v>
      </c>
      <c r="BU99" s="143">
        <f t="shared" si="166"/>
        <v>447570.40274999995</v>
      </c>
    </row>
    <row r="100" spans="1:73" s="2" customFormat="1" ht="15" customHeight="1">
      <c r="A100" s="26">
        <v>1</v>
      </c>
      <c r="B100" s="27" t="s">
        <v>352</v>
      </c>
      <c r="C100" s="88" t="s">
        <v>164</v>
      </c>
      <c r="D100" s="28" t="s">
        <v>102</v>
      </c>
      <c r="E100" s="105" t="s">
        <v>266</v>
      </c>
      <c r="F100" s="89">
        <v>4</v>
      </c>
      <c r="G100" s="90">
        <v>44071</v>
      </c>
      <c r="H100" s="90">
        <v>45897</v>
      </c>
      <c r="I100" s="88" t="s">
        <v>164</v>
      </c>
      <c r="J100" s="89" t="s">
        <v>118</v>
      </c>
      <c r="K100" s="28" t="s">
        <v>119</v>
      </c>
      <c r="L100" s="30" t="s">
        <v>267</v>
      </c>
      <c r="M100" s="31">
        <v>4.74</v>
      </c>
      <c r="N100" s="32">
        <v>17697</v>
      </c>
      <c r="O100" s="32">
        <f t="shared" ref="O100:O101" si="167">N100*M100</f>
        <v>83883.78</v>
      </c>
      <c r="P100" s="33"/>
      <c r="Q100" s="44">
        <v>1</v>
      </c>
      <c r="R100" s="33"/>
      <c r="S100" s="33"/>
      <c r="T100" s="33"/>
      <c r="U100" s="33"/>
      <c r="V100" s="33">
        <f t="shared" si="100"/>
        <v>0</v>
      </c>
      <c r="W100" s="33">
        <f t="shared" si="163"/>
        <v>1</v>
      </c>
      <c r="X100" s="33">
        <f t="shared" si="101"/>
        <v>0</v>
      </c>
      <c r="Y100" s="34">
        <f t="shared" si="102"/>
        <v>0</v>
      </c>
      <c r="Z100" s="34">
        <f t="shared" si="164"/>
        <v>5242.7362499999999</v>
      </c>
      <c r="AA100" s="34">
        <f t="shared" si="104"/>
        <v>0</v>
      </c>
      <c r="AB100" s="34">
        <f t="shared" si="105"/>
        <v>0</v>
      </c>
      <c r="AC100" s="34">
        <f t="shared" si="165"/>
        <v>0</v>
      </c>
      <c r="AD100" s="34">
        <f t="shared" si="107"/>
        <v>0</v>
      </c>
      <c r="AE100" s="34">
        <f t="shared" si="108"/>
        <v>5242.7362499999999</v>
      </c>
      <c r="AF100" s="34">
        <f t="shared" si="109"/>
        <v>5242.7362499999999</v>
      </c>
      <c r="AG100" s="34">
        <f t="shared" si="110"/>
        <v>1048.5472500000001</v>
      </c>
      <c r="AH100" s="34">
        <f t="shared" si="111"/>
        <v>0</v>
      </c>
      <c r="AI100" s="34">
        <f t="shared" ref="AI100:AI137" si="168">AE100+AF100+AG100</f>
        <v>11534.019749999999</v>
      </c>
      <c r="AJ100" s="35"/>
      <c r="AK100" s="36">
        <f t="shared" si="113"/>
        <v>0</v>
      </c>
      <c r="AL100" s="35"/>
      <c r="AM100" s="36">
        <f t="shared" si="114"/>
        <v>0</v>
      </c>
      <c r="AN100" s="36"/>
      <c r="AO100" s="36">
        <f t="shared" si="115"/>
        <v>0</v>
      </c>
      <c r="AP100" s="35"/>
      <c r="AQ100" s="36">
        <f t="shared" si="116"/>
        <v>0</v>
      </c>
      <c r="AR100" s="35"/>
      <c r="AS100" s="36">
        <f t="shared" si="117"/>
        <v>0</v>
      </c>
      <c r="AT100" s="36">
        <f t="shared" si="118"/>
        <v>0</v>
      </c>
      <c r="AU100" s="98">
        <f t="shared" si="119"/>
        <v>0</v>
      </c>
      <c r="AV100" s="37">
        <f t="shared" si="120"/>
        <v>0</v>
      </c>
      <c r="AW100" s="36">
        <f t="shared" si="121"/>
        <v>0</v>
      </c>
      <c r="AX100" s="38"/>
      <c r="AY100" s="39"/>
      <c r="AZ100" s="39"/>
      <c r="BA100" s="39"/>
      <c r="BB100" s="98">
        <f t="shared" si="122"/>
        <v>0</v>
      </c>
      <c r="BC100" s="33"/>
      <c r="BD100" s="33"/>
      <c r="BE100" s="34"/>
      <c r="BF100" s="99">
        <f t="shared" si="123"/>
        <v>0</v>
      </c>
      <c r="BG100" s="40">
        <f t="shared" si="124"/>
        <v>1</v>
      </c>
      <c r="BH100" s="99">
        <f t="shared" si="125"/>
        <v>3145.6417499999998</v>
      </c>
      <c r="BI100" s="41">
        <f t="shared" si="126"/>
        <v>1</v>
      </c>
      <c r="BJ100" s="99">
        <f>(AE100+AF100)*0.3</f>
        <v>3145.6417499999998</v>
      </c>
      <c r="BK100" s="99"/>
      <c r="BL100" s="99"/>
      <c r="BM100" s="99"/>
      <c r="BN100" s="234"/>
      <c r="BO100" s="99">
        <f t="shared" si="127"/>
        <v>0</v>
      </c>
      <c r="BP100" s="34">
        <f t="shared" si="128"/>
        <v>6291.2834999999995</v>
      </c>
      <c r="BQ100" s="34"/>
      <c r="BR100" s="34"/>
      <c r="BS100" s="34"/>
      <c r="BT100" s="34">
        <f t="shared" si="129"/>
        <v>17825.303249999997</v>
      </c>
      <c r="BU100" s="42">
        <f t="shared" si="130"/>
        <v>213903.63899999997</v>
      </c>
    </row>
    <row r="101" spans="1:73" s="2" customFormat="1" ht="15" customHeight="1">
      <c r="A101" s="26">
        <v>2</v>
      </c>
      <c r="B101" s="27" t="s">
        <v>352</v>
      </c>
      <c r="C101" s="27" t="s">
        <v>164</v>
      </c>
      <c r="D101" s="28" t="s">
        <v>102</v>
      </c>
      <c r="E101" s="27" t="s">
        <v>165</v>
      </c>
      <c r="F101" s="28">
        <v>2</v>
      </c>
      <c r="G101" s="29">
        <v>44377</v>
      </c>
      <c r="H101" s="29">
        <v>46203</v>
      </c>
      <c r="I101" s="27" t="s">
        <v>164</v>
      </c>
      <c r="J101" s="28" t="s">
        <v>104</v>
      </c>
      <c r="K101" s="31" t="s">
        <v>105</v>
      </c>
      <c r="L101" s="30">
        <v>17.11</v>
      </c>
      <c r="M101" s="86">
        <v>5.03</v>
      </c>
      <c r="N101" s="32">
        <v>17697</v>
      </c>
      <c r="O101" s="32">
        <f t="shared" si="167"/>
        <v>89015.91</v>
      </c>
      <c r="P101" s="33"/>
      <c r="Q101" s="28">
        <v>1</v>
      </c>
      <c r="R101" s="33"/>
      <c r="S101" s="33"/>
      <c r="T101" s="33"/>
      <c r="U101" s="33"/>
      <c r="V101" s="33">
        <f t="shared" si="100"/>
        <v>0</v>
      </c>
      <c r="W101" s="33">
        <f t="shared" si="163"/>
        <v>1</v>
      </c>
      <c r="X101" s="33">
        <f t="shared" si="101"/>
        <v>0</v>
      </c>
      <c r="Y101" s="34">
        <f t="shared" si="102"/>
        <v>0</v>
      </c>
      <c r="Z101" s="34">
        <f t="shared" si="164"/>
        <v>5563.4943750000002</v>
      </c>
      <c r="AA101" s="34">
        <f t="shared" si="104"/>
        <v>0</v>
      </c>
      <c r="AB101" s="34">
        <f t="shared" si="105"/>
        <v>0</v>
      </c>
      <c r="AC101" s="34">
        <f t="shared" si="165"/>
        <v>0</v>
      </c>
      <c r="AD101" s="34">
        <f t="shared" si="107"/>
        <v>0</v>
      </c>
      <c r="AE101" s="34">
        <f t="shared" si="108"/>
        <v>5563.4943750000002</v>
      </c>
      <c r="AF101" s="34">
        <f t="shared" si="109"/>
        <v>5563.4943750000002</v>
      </c>
      <c r="AG101" s="34">
        <f t="shared" si="110"/>
        <v>1112.698875</v>
      </c>
      <c r="AH101" s="34">
        <f t="shared" si="111"/>
        <v>0</v>
      </c>
      <c r="AI101" s="34">
        <f t="shared" si="168"/>
        <v>12239.687625</v>
      </c>
      <c r="AJ101" s="35"/>
      <c r="AK101" s="36">
        <f t="shared" si="113"/>
        <v>0</v>
      </c>
      <c r="AL101" s="35"/>
      <c r="AM101" s="36">
        <f t="shared" si="114"/>
        <v>0</v>
      </c>
      <c r="AN101" s="36"/>
      <c r="AO101" s="36">
        <f t="shared" si="115"/>
        <v>0</v>
      </c>
      <c r="AP101" s="35"/>
      <c r="AQ101" s="36">
        <f t="shared" si="116"/>
        <v>0</v>
      </c>
      <c r="AR101" s="35"/>
      <c r="AS101" s="36">
        <f t="shared" si="117"/>
        <v>0</v>
      </c>
      <c r="AT101" s="36">
        <f t="shared" si="118"/>
        <v>0</v>
      </c>
      <c r="AU101" s="98">
        <f t="shared" si="119"/>
        <v>0</v>
      </c>
      <c r="AV101" s="37">
        <f t="shared" si="120"/>
        <v>0</v>
      </c>
      <c r="AW101" s="36">
        <f t="shared" si="121"/>
        <v>0</v>
      </c>
      <c r="AX101" s="38"/>
      <c r="AY101" s="39"/>
      <c r="AZ101" s="39"/>
      <c r="BA101" s="39"/>
      <c r="BB101" s="98">
        <f t="shared" si="122"/>
        <v>0</v>
      </c>
      <c r="BC101" s="33"/>
      <c r="BD101" s="33"/>
      <c r="BE101" s="34"/>
      <c r="BF101" s="99">
        <f t="shared" si="123"/>
        <v>0</v>
      </c>
      <c r="BG101" s="40">
        <f t="shared" si="124"/>
        <v>1</v>
      </c>
      <c r="BH101" s="99">
        <f t="shared" si="125"/>
        <v>3338.0966250000001</v>
      </c>
      <c r="BI101" s="41">
        <f t="shared" si="126"/>
        <v>1</v>
      </c>
      <c r="BJ101" s="99">
        <f>(AE101+AF101)*0.35</f>
        <v>3894.4460624999997</v>
      </c>
      <c r="BK101" s="99"/>
      <c r="BL101" s="99"/>
      <c r="BM101" s="99"/>
      <c r="BN101" s="234"/>
      <c r="BO101" s="99">
        <f t="shared" si="127"/>
        <v>0</v>
      </c>
      <c r="BP101" s="34">
        <f t="shared" si="128"/>
        <v>7232.5426874999994</v>
      </c>
      <c r="BQ101" s="34"/>
      <c r="BR101" s="34"/>
      <c r="BS101" s="34"/>
      <c r="BT101" s="34">
        <f t="shared" si="129"/>
        <v>19472.2303125</v>
      </c>
      <c r="BU101" s="42">
        <f t="shared" si="130"/>
        <v>233666.76374999998</v>
      </c>
    </row>
    <row r="102" spans="1:73" s="2" customFormat="1" ht="43.5" customHeight="1">
      <c r="A102" s="26"/>
      <c r="B102" s="149" t="s">
        <v>280</v>
      </c>
      <c r="C102" s="150"/>
      <c r="D102" s="33"/>
      <c r="E102" s="119"/>
      <c r="F102" s="151"/>
      <c r="G102" s="152"/>
      <c r="H102" s="152"/>
      <c r="I102" s="151"/>
      <c r="J102" s="33"/>
      <c r="K102" s="33"/>
      <c r="L102" s="123"/>
      <c r="M102" s="33"/>
      <c r="N102" s="26"/>
      <c r="O102" s="25">
        <f>SUM(O103:O108)</f>
        <v>536396.07000000007</v>
      </c>
      <c r="P102" s="25">
        <f t="shared" ref="P102:BU102" si="169">SUM(P103:P108)</f>
        <v>7</v>
      </c>
      <c r="Q102" s="25">
        <f t="shared" si="169"/>
        <v>0</v>
      </c>
      <c r="R102" s="25">
        <f t="shared" si="169"/>
        <v>0</v>
      </c>
      <c r="S102" s="25">
        <f t="shared" si="169"/>
        <v>0</v>
      </c>
      <c r="T102" s="25">
        <f t="shared" si="169"/>
        <v>0</v>
      </c>
      <c r="U102" s="25">
        <f t="shared" si="169"/>
        <v>0</v>
      </c>
      <c r="V102" s="25">
        <f t="shared" si="169"/>
        <v>7</v>
      </c>
      <c r="W102" s="25">
        <f t="shared" si="169"/>
        <v>0</v>
      </c>
      <c r="X102" s="25">
        <f t="shared" si="169"/>
        <v>0</v>
      </c>
      <c r="Y102" s="25">
        <f t="shared" si="169"/>
        <v>38247.641250000001</v>
      </c>
      <c r="Z102" s="25">
        <f t="shared" si="169"/>
        <v>0</v>
      </c>
      <c r="AA102" s="25">
        <f t="shared" si="169"/>
        <v>0</v>
      </c>
      <c r="AB102" s="25">
        <f t="shared" si="169"/>
        <v>0</v>
      </c>
      <c r="AC102" s="25">
        <f t="shared" si="169"/>
        <v>0</v>
      </c>
      <c r="AD102" s="25">
        <f t="shared" si="169"/>
        <v>0</v>
      </c>
      <c r="AE102" s="25">
        <f t="shared" si="169"/>
        <v>38247.641250000001</v>
      </c>
      <c r="AF102" s="25">
        <f t="shared" si="169"/>
        <v>38247.641250000001</v>
      </c>
      <c r="AG102" s="25">
        <f t="shared" si="169"/>
        <v>7649.5282500000012</v>
      </c>
      <c r="AH102" s="25">
        <f t="shared" si="169"/>
        <v>0</v>
      </c>
      <c r="AI102" s="25">
        <f t="shared" si="169"/>
        <v>84144.810750000004</v>
      </c>
      <c r="AJ102" s="25">
        <f t="shared" si="169"/>
        <v>0</v>
      </c>
      <c r="AK102" s="25">
        <f t="shared" si="169"/>
        <v>0</v>
      </c>
      <c r="AL102" s="25">
        <f t="shared" si="169"/>
        <v>0</v>
      </c>
      <c r="AM102" s="25">
        <f t="shared" si="169"/>
        <v>0</v>
      </c>
      <c r="AN102" s="25">
        <f t="shared" si="169"/>
        <v>0</v>
      </c>
      <c r="AO102" s="25">
        <f t="shared" si="169"/>
        <v>0</v>
      </c>
      <c r="AP102" s="25">
        <f t="shared" si="169"/>
        <v>0</v>
      </c>
      <c r="AQ102" s="25">
        <f t="shared" si="169"/>
        <v>0</v>
      </c>
      <c r="AR102" s="25">
        <f t="shared" si="169"/>
        <v>0</v>
      </c>
      <c r="AS102" s="25">
        <f t="shared" si="169"/>
        <v>0</v>
      </c>
      <c r="AT102" s="25">
        <f t="shared" si="169"/>
        <v>0</v>
      </c>
      <c r="AU102" s="214">
        <f t="shared" si="169"/>
        <v>0</v>
      </c>
      <c r="AV102" s="25">
        <f t="shared" si="169"/>
        <v>0</v>
      </c>
      <c r="AW102" s="25">
        <f t="shared" si="169"/>
        <v>0</v>
      </c>
      <c r="AX102" s="25">
        <f t="shared" si="169"/>
        <v>0</v>
      </c>
      <c r="AY102" s="25">
        <f t="shared" si="169"/>
        <v>0</v>
      </c>
      <c r="AZ102" s="25">
        <f t="shared" si="169"/>
        <v>0</v>
      </c>
      <c r="BA102" s="25">
        <f t="shared" si="169"/>
        <v>0</v>
      </c>
      <c r="BB102" s="214">
        <f t="shared" si="169"/>
        <v>0</v>
      </c>
      <c r="BC102" s="25">
        <f t="shared" si="169"/>
        <v>0</v>
      </c>
      <c r="BD102" s="25">
        <f t="shared" si="169"/>
        <v>0</v>
      </c>
      <c r="BE102" s="25">
        <f t="shared" si="169"/>
        <v>0</v>
      </c>
      <c r="BF102" s="214">
        <f t="shared" si="169"/>
        <v>0</v>
      </c>
      <c r="BG102" s="25">
        <f t="shared" si="169"/>
        <v>7</v>
      </c>
      <c r="BH102" s="214">
        <f t="shared" si="169"/>
        <v>22948.584749999998</v>
      </c>
      <c r="BI102" s="25">
        <f t="shared" si="169"/>
        <v>5</v>
      </c>
      <c r="BJ102" s="214">
        <f t="shared" si="169"/>
        <v>20806.1416875</v>
      </c>
      <c r="BK102" s="214">
        <f t="shared" si="169"/>
        <v>0</v>
      </c>
      <c r="BL102" s="214">
        <f t="shared" si="169"/>
        <v>0</v>
      </c>
      <c r="BM102" s="214">
        <f t="shared" si="169"/>
        <v>0</v>
      </c>
      <c r="BN102" s="214">
        <f t="shared" si="169"/>
        <v>0</v>
      </c>
      <c r="BO102" s="214">
        <f t="shared" si="169"/>
        <v>0</v>
      </c>
      <c r="BP102" s="34">
        <f t="shared" si="128"/>
        <v>43754.726437499994</v>
      </c>
      <c r="BQ102" s="25">
        <f t="shared" si="169"/>
        <v>0</v>
      </c>
      <c r="BR102" s="25">
        <f t="shared" si="169"/>
        <v>0</v>
      </c>
      <c r="BS102" s="25">
        <f t="shared" si="169"/>
        <v>0</v>
      </c>
      <c r="BT102" s="25">
        <f t="shared" si="169"/>
        <v>127899.53718749998</v>
      </c>
      <c r="BU102" s="25">
        <f t="shared" si="169"/>
        <v>1534794.4462499998</v>
      </c>
    </row>
    <row r="103" spans="1:73" s="3" customFormat="1" ht="15" customHeight="1">
      <c r="A103" s="26">
        <v>1</v>
      </c>
      <c r="B103" s="27" t="s">
        <v>349</v>
      </c>
      <c r="C103" s="77" t="s">
        <v>281</v>
      </c>
      <c r="D103" s="31" t="s">
        <v>229</v>
      </c>
      <c r="E103" s="77" t="s">
        <v>230</v>
      </c>
      <c r="F103" s="31"/>
      <c r="G103" s="78"/>
      <c r="H103" s="78"/>
      <c r="I103" s="77" t="s">
        <v>281</v>
      </c>
      <c r="J103" s="28"/>
      <c r="K103" s="28" t="s">
        <v>113</v>
      </c>
      <c r="L103" s="30" t="s">
        <v>231</v>
      </c>
      <c r="M103" s="31">
        <v>4.2699999999999996</v>
      </c>
      <c r="N103" s="32">
        <v>17697</v>
      </c>
      <c r="O103" s="32">
        <f t="shared" ref="O103:O108" si="170">N103*M103</f>
        <v>75566.189999999988</v>
      </c>
      <c r="P103" s="44">
        <v>2</v>
      </c>
      <c r="Q103" s="97"/>
      <c r="R103" s="97"/>
      <c r="S103" s="97"/>
      <c r="T103" s="97"/>
      <c r="U103" s="97"/>
      <c r="V103" s="33">
        <f t="shared" si="100"/>
        <v>2</v>
      </c>
      <c r="W103" s="33">
        <f t="shared" si="163"/>
        <v>0</v>
      </c>
      <c r="X103" s="33">
        <f t="shared" si="101"/>
        <v>0</v>
      </c>
      <c r="Y103" s="34">
        <f t="shared" si="102"/>
        <v>9445.7737499999985</v>
      </c>
      <c r="Z103" s="34">
        <f t="shared" si="164"/>
        <v>0</v>
      </c>
      <c r="AA103" s="34">
        <f t="shared" si="104"/>
        <v>0</v>
      </c>
      <c r="AB103" s="34">
        <f t="shared" si="105"/>
        <v>0</v>
      </c>
      <c r="AC103" s="34">
        <f t="shared" si="165"/>
        <v>0</v>
      </c>
      <c r="AD103" s="34">
        <f t="shared" si="107"/>
        <v>0</v>
      </c>
      <c r="AE103" s="34">
        <f t="shared" si="108"/>
        <v>9445.7737499999985</v>
      </c>
      <c r="AF103" s="34">
        <f t="shared" si="109"/>
        <v>9445.7737499999985</v>
      </c>
      <c r="AG103" s="34">
        <f t="shared" si="110"/>
        <v>1889.1547499999997</v>
      </c>
      <c r="AH103" s="34">
        <f t="shared" si="111"/>
        <v>0</v>
      </c>
      <c r="AI103" s="34">
        <f t="shared" si="168"/>
        <v>20780.702249999995</v>
      </c>
      <c r="AJ103" s="35"/>
      <c r="AK103" s="36">
        <f t="shared" si="113"/>
        <v>0</v>
      </c>
      <c r="AL103" s="35"/>
      <c r="AM103" s="36">
        <f t="shared" si="114"/>
        <v>0</v>
      </c>
      <c r="AN103" s="36"/>
      <c r="AO103" s="36">
        <f t="shared" si="115"/>
        <v>0</v>
      </c>
      <c r="AP103" s="35"/>
      <c r="AQ103" s="36">
        <f t="shared" si="116"/>
        <v>0</v>
      </c>
      <c r="AR103" s="35"/>
      <c r="AS103" s="36">
        <f t="shared" si="117"/>
        <v>0</v>
      </c>
      <c r="AT103" s="36">
        <f t="shared" si="118"/>
        <v>0</v>
      </c>
      <c r="AU103" s="98">
        <f t="shared" si="119"/>
        <v>0</v>
      </c>
      <c r="AV103" s="37">
        <f t="shared" si="120"/>
        <v>0</v>
      </c>
      <c r="AW103" s="36">
        <f t="shared" si="121"/>
        <v>0</v>
      </c>
      <c r="AX103" s="38"/>
      <c r="AY103" s="39"/>
      <c r="AZ103" s="39"/>
      <c r="BA103" s="39"/>
      <c r="BB103" s="98">
        <f t="shared" si="122"/>
        <v>0</v>
      </c>
      <c r="BC103" s="33"/>
      <c r="BD103" s="33"/>
      <c r="BE103" s="34"/>
      <c r="BF103" s="99">
        <f t="shared" si="123"/>
        <v>0</v>
      </c>
      <c r="BG103" s="40">
        <f t="shared" si="124"/>
        <v>2</v>
      </c>
      <c r="BH103" s="99">
        <f t="shared" si="125"/>
        <v>5667.4642499999991</v>
      </c>
      <c r="BI103" s="41"/>
      <c r="BJ103" s="99"/>
      <c r="BK103" s="99"/>
      <c r="BL103" s="99"/>
      <c r="BM103" s="99"/>
      <c r="BN103" s="234"/>
      <c r="BO103" s="99">
        <f t="shared" si="127"/>
        <v>0</v>
      </c>
      <c r="BP103" s="34">
        <f t="shared" si="128"/>
        <v>5667.4642499999991</v>
      </c>
      <c r="BQ103" s="34"/>
      <c r="BR103" s="34"/>
      <c r="BS103" s="34"/>
      <c r="BT103" s="34">
        <f t="shared" si="129"/>
        <v>26448.166499999992</v>
      </c>
      <c r="BU103" s="42">
        <f t="shared" si="130"/>
        <v>317377.99799999991</v>
      </c>
    </row>
    <row r="104" spans="1:73" s="2" customFormat="1" ht="15" customHeight="1">
      <c r="A104" s="26">
        <v>2</v>
      </c>
      <c r="B104" s="27" t="s">
        <v>349</v>
      </c>
      <c r="C104" s="27" t="s">
        <v>282</v>
      </c>
      <c r="D104" s="28" t="s">
        <v>102</v>
      </c>
      <c r="E104" s="27" t="s">
        <v>138</v>
      </c>
      <c r="F104" s="28">
        <v>1</v>
      </c>
      <c r="G104" s="29">
        <v>44193</v>
      </c>
      <c r="H104" s="29">
        <v>46019</v>
      </c>
      <c r="I104" s="27" t="s">
        <v>283</v>
      </c>
      <c r="J104" s="28" t="s">
        <v>104</v>
      </c>
      <c r="K104" s="28" t="s">
        <v>105</v>
      </c>
      <c r="L104" s="30" t="s">
        <v>139</v>
      </c>
      <c r="M104" s="86">
        <v>5.2</v>
      </c>
      <c r="N104" s="32">
        <v>17697</v>
      </c>
      <c r="O104" s="32">
        <f t="shared" si="170"/>
        <v>92024.400000000009</v>
      </c>
      <c r="P104" s="44">
        <v>1</v>
      </c>
      <c r="Q104" s="33"/>
      <c r="R104" s="33"/>
      <c r="S104" s="33"/>
      <c r="T104" s="33"/>
      <c r="U104" s="33"/>
      <c r="V104" s="33">
        <f t="shared" si="100"/>
        <v>1</v>
      </c>
      <c r="W104" s="33">
        <f t="shared" si="163"/>
        <v>0</v>
      </c>
      <c r="X104" s="33">
        <f t="shared" si="101"/>
        <v>0</v>
      </c>
      <c r="Y104" s="34">
        <f t="shared" si="102"/>
        <v>5751.5250000000005</v>
      </c>
      <c r="Z104" s="34">
        <f t="shared" si="164"/>
        <v>0</v>
      </c>
      <c r="AA104" s="34">
        <f t="shared" si="104"/>
        <v>0</v>
      </c>
      <c r="AB104" s="34">
        <f t="shared" si="105"/>
        <v>0</v>
      </c>
      <c r="AC104" s="34">
        <f t="shared" si="165"/>
        <v>0</v>
      </c>
      <c r="AD104" s="34">
        <f t="shared" si="107"/>
        <v>0</v>
      </c>
      <c r="AE104" s="34">
        <f t="shared" si="108"/>
        <v>5751.5250000000005</v>
      </c>
      <c r="AF104" s="34">
        <f t="shared" si="109"/>
        <v>5751.5250000000005</v>
      </c>
      <c r="AG104" s="34">
        <f t="shared" si="110"/>
        <v>1150.3050000000001</v>
      </c>
      <c r="AH104" s="34">
        <f t="shared" si="111"/>
        <v>0</v>
      </c>
      <c r="AI104" s="34">
        <f t="shared" si="168"/>
        <v>12653.355000000001</v>
      </c>
      <c r="AJ104" s="35"/>
      <c r="AK104" s="36">
        <f t="shared" si="113"/>
        <v>0</v>
      </c>
      <c r="AL104" s="35"/>
      <c r="AM104" s="36">
        <f t="shared" si="114"/>
        <v>0</v>
      </c>
      <c r="AN104" s="36"/>
      <c r="AO104" s="36">
        <f t="shared" si="115"/>
        <v>0</v>
      </c>
      <c r="AP104" s="35"/>
      <c r="AQ104" s="36">
        <f t="shared" si="116"/>
        <v>0</v>
      </c>
      <c r="AR104" s="35"/>
      <c r="AS104" s="36">
        <f t="shared" si="117"/>
        <v>0</v>
      </c>
      <c r="AT104" s="36">
        <f t="shared" si="118"/>
        <v>0</v>
      </c>
      <c r="AU104" s="98">
        <f t="shared" si="119"/>
        <v>0</v>
      </c>
      <c r="AV104" s="37">
        <f t="shared" si="120"/>
        <v>0</v>
      </c>
      <c r="AW104" s="36">
        <f t="shared" si="121"/>
        <v>0</v>
      </c>
      <c r="AX104" s="38"/>
      <c r="AY104" s="39"/>
      <c r="AZ104" s="39"/>
      <c r="BA104" s="39"/>
      <c r="BB104" s="98">
        <f t="shared" si="122"/>
        <v>0</v>
      </c>
      <c r="BC104" s="33"/>
      <c r="BD104" s="33"/>
      <c r="BE104" s="34"/>
      <c r="BF104" s="99">
        <f t="shared" si="123"/>
        <v>0</v>
      </c>
      <c r="BG104" s="40">
        <f t="shared" si="124"/>
        <v>1</v>
      </c>
      <c r="BH104" s="99">
        <f t="shared" si="125"/>
        <v>3450.9150000000004</v>
      </c>
      <c r="BI104" s="41">
        <f t="shared" si="126"/>
        <v>1</v>
      </c>
      <c r="BJ104" s="99">
        <f>(AE104+AF104)*0.35</f>
        <v>4026.0675000000001</v>
      </c>
      <c r="BK104" s="99"/>
      <c r="BL104" s="99"/>
      <c r="BM104" s="99"/>
      <c r="BN104" s="234"/>
      <c r="BO104" s="99">
        <f t="shared" si="127"/>
        <v>0</v>
      </c>
      <c r="BP104" s="34">
        <f t="shared" si="128"/>
        <v>7476.9825000000001</v>
      </c>
      <c r="BQ104" s="34"/>
      <c r="BR104" s="34"/>
      <c r="BS104" s="34"/>
      <c r="BT104" s="34">
        <f t="shared" si="129"/>
        <v>20130.337500000001</v>
      </c>
      <c r="BU104" s="42">
        <f t="shared" si="130"/>
        <v>241564.05000000002</v>
      </c>
    </row>
    <row r="105" spans="1:73" s="2" customFormat="1" ht="15" customHeight="1">
      <c r="A105" s="26">
        <v>3</v>
      </c>
      <c r="B105" s="27" t="s">
        <v>349</v>
      </c>
      <c r="C105" s="27" t="s">
        <v>284</v>
      </c>
      <c r="D105" s="31" t="s">
        <v>102</v>
      </c>
      <c r="E105" s="77" t="s">
        <v>103</v>
      </c>
      <c r="F105" s="28">
        <v>9</v>
      </c>
      <c r="G105" s="78">
        <v>43453</v>
      </c>
      <c r="H105" s="78">
        <v>45645</v>
      </c>
      <c r="I105" s="27" t="s">
        <v>285</v>
      </c>
      <c r="J105" s="28" t="s">
        <v>104</v>
      </c>
      <c r="K105" s="31" t="s">
        <v>105</v>
      </c>
      <c r="L105" s="30">
        <v>17.7</v>
      </c>
      <c r="M105" s="31">
        <v>5.03</v>
      </c>
      <c r="N105" s="32">
        <v>17697</v>
      </c>
      <c r="O105" s="32">
        <f t="shared" si="170"/>
        <v>89015.91</v>
      </c>
      <c r="P105" s="44">
        <v>1</v>
      </c>
      <c r="Q105" s="33"/>
      <c r="R105" s="33"/>
      <c r="S105" s="33"/>
      <c r="T105" s="33"/>
      <c r="U105" s="33"/>
      <c r="V105" s="33">
        <f t="shared" si="100"/>
        <v>1</v>
      </c>
      <c r="W105" s="33">
        <f t="shared" si="163"/>
        <v>0</v>
      </c>
      <c r="X105" s="33">
        <f t="shared" si="101"/>
        <v>0</v>
      </c>
      <c r="Y105" s="34">
        <f t="shared" si="102"/>
        <v>5563.4943750000002</v>
      </c>
      <c r="Z105" s="34">
        <f t="shared" si="164"/>
        <v>0</v>
      </c>
      <c r="AA105" s="34">
        <f t="shared" si="104"/>
        <v>0</v>
      </c>
      <c r="AB105" s="34">
        <f t="shared" si="105"/>
        <v>0</v>
      </c>
      <c r="AC105" s="34">
        <f t="shared" si="165"/>
        <v>0</v>
      </c>
      <c r="AD105" s="34">
        <f t="shared" si="107"/>
        <v>0</v>
      </c>
      <c r="AE105" s="34">
        <f t="shared" si="108"/>
        <v>5563.4943750000002</v>
      </c>
      <c r="AF105" s="34">
        <f t="shared" si="109"/>
        <v>5563.4943750000002</v>
      </c>
      <c r="AG105" s="34">
        <f t="shared" si="110"/>
        <v>1112.698875</v>
      </c>
      <c r="AH105" s="34">
        <f t="shared" si="111"/>
        <v>0</v>
      </c>
      <c r="AI105" s="34">
        <f t="shared" si="168"/>
        <v>12239.687625</v>
      </c>
      <c r="AJ105" s="35"/>
      <c r="AK105" s="36">
        <f t="shared" si="113"/>
        <v>0</v>
      </c>
      <c r="AL105" s="35"/>
      <c r="AM105" s="36">
        <f t="shared" si="114"/>
        <v>0</v>
      </c>
      <c r="AN105" s="36"/>
      <c r="AO105" s="36">
        <f t="shared" si="115"/>
        <v>0</v>
      </c>
      <c r="AP105" s="35"/>
      <c r="AQ105" s="36">
        <f t="shared" si="116"/>
        <v>0</v>
      </c>
      <c r="AR105" s="35"/>
      <c r="AS105" s="36">
        <f t="shared" si="117"/>
        <v>0</v>
      </c>
      <c r="AT105" s="36">
        <f t="shared" si="118"/>
        <v>0</v>
      </c>
      <c r="AU105" s="98">
        <f t="shared" si="119"/>
        <v>0</v>
      </c>
      <c r="AV105" s="37">
        <f t="shared" si="120"/>
        <v>0</v>
      </c>
      <c r="AW105" s="36">
        <f t="shared" si="121"/>
        <v>0</v>
      </c>
      <c r="AX105" s="38"/>
      <c r="AY105" s="39"/>
      <c r="AZ105" s="39"/>
      <c r="BA105" s="39"/>
      <c r="BB105" s="98">
        <f t="shared" si="122"/>
        <v>0</v>
      </c>
      <c r="BC105" s="33"/>
      <c r="BD105" s="33"/>
      <c r="BE105" s="34"/>
      <c r="BF105" s="99">
        <f t="shared" si="123"/>
        <v>0</v>
      </c>
      <c r="BG105" s="40">
        <f t="shared" si="124"/>
        <v>1</v>
      </c>
      <c r="BH105" s="99">
        <f t="shared" si="125"/>
        <v>3338.0966250000001</v>
      </c>
      <c r="BI105" s="41">
        <f t="shared" si="126"/>
        <v>1</v>
      </c>
      <c r="BJ105" s="99">
        <f>(AE105+AF105)*0.35</f>
        <v>3894.4460624999997</v>
      </c>
      <c r="BK105" s="99"/>
      <c r="BL105" s="99"/>
      <c r="BM105" s="99"/>
      <c r="BN105" s="234"/>
      <c r="BO105" s="99">
        <f t="shared" si="127"/>
        <v>0</v>
      </c>
      <c r="BP105" s="34">
        <f t="shared" si="128"/>
        <v>7232.5426874999994</v>
      </c>
      <c r="BQ105" s="34"/>
      <c r="BR105" s="34"/>
      <c r="BS105" s="34"/>
      <c r="BT105" s="34">
        <f t="shared" si="129"/>
        <v>19472.2303125</v>
      </c>
      <c r="BU105" s="42">
        <f t="shared" si="130"/>
        <v>233666.76374999998</v>
      </c>
    </row>
    <row r="106" spans="1:73" s="154" customFormat="1" ht="15" customHeight="1">
      <c r="A106" s="26">
        <v>4</v>
      </c>
      <c r="B106" s="27" t="s">
        <v>349</v>
      </c>
      <c r="C106" s="27" t="s">
        <v>286</v>
      </c>
      <c r="D106" s="28" t="s">
        <v>102</v>
      </c>
      <c r="E106" s="27" t="s">
        <v>208</v>
      </c>
      <c r="F106" s="28">
        <v>5</v>
      </c>
      <c r="G106" s="29">
        <v>45139</v>
      </c>
      <c r="H106" s="153">
        <v>46966</v>
      </c>
      <c r="I106" s="27" t="s">
        <v>286</v>
      </c>
      <c r="J106" s="28" t="s">
        <v>118</v>
      </c>
      <c r="K106" s="28" t="s">
        <v>119</v>
      </c>
      <c r="L106" s="43" t="s">
        <v>190</v>
      </c>
      <c r="M106" s="28">
        <v>4.99</v>
      </c>
      <c r="N106" s="44">
        <v>17697</v>
      </c>
      <c r="O106" s="44">
        <f t="shared" si="170"/>
        <v>88308.03</v>
      </c>
      <c r="P106" s="28">
        <v>1</v>
      </c>
      <c r="Q106" s="33"/>
      <c r="R106" s="33"/>
      <c r="S106" s="33"/>
      <c r="T106" s="33"/>
      <c r="U106" s="33"/>
      <c r="V106" s="33">
        <f t="shared" si="100"/>
        <v>1</v>
      </c>
      <c r="W106" s="33">
        <f t="shared" si="163"/>
        <v>0</v>
      </c>
      <c r="X106" s="33">
        <f t="shared" si="101"/>
        <v>0</v>
      </c>
      <c r="Y106" s="34">
        <f t="shared" si="102"/>
        <v>5519.2518749999999</v>
      </c>
      <c r="Z106" s="34">
        <f t="shared" si="164"/>
        <v>0</v>
      </c>
      <c r="AA106" s="34">
        <f t="shared" si="104"/>
        <v>0</v>
      </c>
      <c r="AB106" s="34">
        <f t="shared" si="105"/>
        <v>0</v>
      </c>
      <c r="AC106" s="34">
        <f t="shared" si="165"/>
        <v>0</v>
      </c>
      <c r="AD106" s="34">
        <f t="shared" si="107"/>
        <v>0</v>
      </c>
      <c r="AE106" s="34">
        <f t="shared" si="108"/>
        <v>5519.2518749999999</v>
      </c>
      <c r="AF106" s="34">
        <f t="shared" si="109"/>
        <v>5519.2518749999999</v>
      </c>
      <c r="AG106" s="34">
        <f t="shared" si="110"/>
        <v>1103.850375</v>
      </c>
      <c r="AH106" s="34">
        <f t="shared" si="111"/>
        <v>0</v>
      </c>
      <c r="AI106" s="34">
        <f t="shared" si="168"/>
        <v>12142.354125</v>
      </c>
      <c r="AJ106" s="35"/>
      <c r="AK106" s="36">
        <f t="shared" si="113"/>
        <v>0</v>
      </c>
      <c r="AL106" s="35"/>
      <c r="AM106" s="36">
        <f t="shared" si="114"/>
        <v>0</v>
      </c>
      <c r="AN106" s="36"/>
      <c r="AO106" s="36">
        <f t="shared" si="115"/>
        <v>0</v>
      </c>
      <c r="AP106" s="35"/>
      <c r="AQ106" s="36">
        <f t="shared" si="116"/>
        <v>0</v>
      </c>
      <c r="AR106" s="35"/>
      <c r="AS106" s="36">
        <f t="shared" si="117"/>
        <v>0</v>
      </c>
      <c r="AT106" s="36">
        <f t="shared" si="118"/>
        <v>0</v>
      </c>
      <c r="AU106" s="98">
        <f t="shared" si="119"/>
        <v>0</v>
      </c>
      <c r="AV106" s="37">
        <f t="shared" si="120"/>
        <v>0</v>
      </c>
      <c r="AW106" s="36">
        <f t="shared" si="121"/>
        <v>0</v>
      </c>
      <c r="AX106" s="38"/>
      <c r="AY106" s="39"/>
      <c r="AZ106" s="39"/>
      <c r="BA106" s="39"/>
      <c r="BB106" s="98">
        <f t="shared" si="122"/>
        <v>0</v>
      </c>
      <c r="BC106" s="33"/>
      <c r="BD106" s="33"/>
      <c r="BE106" s="34"/>
      <c r="BF106" s="99">
        <f t="shared" si="123"/>
        <v>0</v>
      </c>
      <c r="BG106" s="40">
        <f t="shared" si="124"/>
        <v>1</v>
      </c>
      <c r="BH106" s="99">
        <f t="shared" si="125"/>
        <v>3311.551125</v>
      </c>
      <c r="BI106" s="41">
        <f t="shared" si="126"/>
        <v>1</v>
      </c>
      <c r="BJ106" s="99">
        <f>(AE106+AF106)*0.3</f>
        <v>3311.551125</v>
      </c>
      <c r="BK106" s="99"/>
      <c r="BL106" s="99"/>
      <c r="BM106" s="99"/>
      <c r="BN106" s="234"/>
      <c r="BO106" s="99">
        <f t="shared" si="127"/>
        <v>0</v>
      </c>
      <c r="BP106" s="34">
        <f t="shared" si="128"/>
        <v>6623.1022499999999</v>
      </c>
      <c r="BQ106" s="34"/>
      <c r="BR106" s="34"/>
      <c r="BS106" s="34"/>
      <c r="BT106" s="34">
        <f t="shared" si="129"/>
        <v>18765.456375000002</v>
      </c>
      <c r="BU106" s="42">
        <f t="shared" si="130"/>
        <v>225185.47650000002</v>
      </c>
    </row>
    <row r="107" spans="1:73" s="2" customFormat="1" ht="15" customHeight="1">
      <c r="A107" s="155">
        <v>5</v>
      </c>
      <c r="B107" s="27" t="s">
        <v>349</v>
      </c>
      <c r="C107" s="88" t="s">
        <v>160</v>
      </c>
      <c r="D107" s="89" t="s">
        <v>102</v>
      </c>
      <c r="E107" s="103" t="s">
        <v>161</v>
      </c>
      <c r="F107" s="89">
        <v>1</v>
      </c>
      <c r="G107" s="90">
        <v>43661</v>
      </c>
      <c r="H107" s="90">
        <v>45488</v>
      </c>
      <c r="I107" s="88" t="s">
        <v>160</v>
      </c>
      <c r="J107" s="89" t="s">
        <v>152</v>
      </c>
      <c r="K107" s="89" t="s">
        <v>100</v>
      </c>
      <c r="L107" s="156" t="s">
        <v>162</v>
      </c>
      <c r="M107" s="157">
        <v>5.41</v>
      </c>
      <c r="N107" s="158">
        <v>17697</v>
      </c>
      <c r="O107" s="158">
        <f t="shared" si="170"/>
        <v>95740.77</v>
      </c>
      <c r="P107" s="89">
        <v>1</v>
      </c>
      <c r="Q107" s="131"/>
      <c r="R107" s="131"/>
      <c r="S107" s="131"/>
      <c r="T107" s="131"/>
      <c r="U107" s="131"/>
      <c r="V107" s="131">
        <f t="shared" si="100"/>
        <v>1</v>
      </c>
      <c r="W107" s="131">
        <f t="shared" si="163"/>
        <v>0</v>
      </c>
      <c r="X107" s="131">
        <f t="shared" si="101"/>
        <v>0</v>
      </c>
      <c r="Y107" s="42">
        <f t="shared" si="102"/>
        <v>5983.7981250000003</v>
      </c>
      <c r="Z107" s="42">
        <f t="shared" si="164"/>
        <v>0</v>
      </c>
      <c r="AA107" s="42">
        <f t="shared" si="104"/>
        <v>0</v>
      </c>
      <c r="AB107" s="42">
        <f t="shared" si="105"/>
        <v>0</v>
      </c>
      <c r="AC107" s="42">
        <f t="shared" si="165"/>
        <v>0</v>
      </c>
      <c r="AD107" s="42">
        <f t="shared" si="107"/>
        <v>0</v>
      </c>
      <c r="AE107" s="42">
        <f t="shared" si="108"/>
        <v>5983.7981250000003</v>
      </c>
      <c r="AF107" s="42">
        <f t="shared" si="109"/>
        <v>5983.7981250000003</v>
      </c>
      <c r="AG107" s="42">
        <f t="shared" si="110"/>
        <v>1196.7596250000001</v>
      </c>
      <c r="AH107" s="42">
        <f t="shared" si="111"/>
        <v>0</v>
      </c>
      <c r="AI107" s="42">
        <f t="shared" si="168"/>
        <v>13164.355875000001</v>
      </c>
      <c r="AJ107" s="132"/>
      <c r="AK107" s="133">
        <f t="shared" si="113"/>
        <v>0</v>
      </c>
      <c r="AL107" s="132"/>
      <c r="AM107" s="133">
        <f t="shared" si="114"/>
        <v>0</v>
      </c>
      <c r="AN107" s="133"/>
      <c r="AO107" s="133">
        <f t="shared" si="115"/>
        <v>0</v>
      </c>
      <c r="AP107" s="132"/>
      <c r="AQ107" s="133">
        <f t="shared" si="116"/>
        <v>0</v>
      </c>
      <c r="AR107" s="132"/>
      <c r="AS107" s="133">
        <f t="shared" si="117"/>
        <v>0</v>
      </c>
      <c r="AT107" s="133">
        <f t="shared" si="118"/>
        <v>0</v>
      </c>
      <c r="AU107" s="217">
        <f t="shared" si="119"/>
        <v>0</v>
      </c>
      <c r="AV107" s="134">
        <f t="shared" si="120"/>
        <v>0</v>
      </c>
      <c r="AW107" s="133">
        <f t="shared" si="121"/>
        <v>0</v>
      </c>
      <c r="AX107" s="135"/>
      <c r="AY107" s="136"/>
      <c r="AZ107" s="136"/>
      <c r="BA107" s="136"/>
      <c r="BB107" s="217">
        <f t="shared" si="122"/>
        <v>0</v>
      </c>
      <c r="BC107" s="131"/>
      <c r="BD107" s="131"/>
      <c r="BE107" s="42"/>
      <c r="BF107" s="226">
        <f t="shared" si="123"/>
        <v>0</v>
      </c>
      <c r="BG107" s="137">
        <f t="shared" si="124"/>
        <v>1</v>
      </c>
      <c r="BH107" s="226">
        <f t="shared" si="125"/>
        <v>3590.278875</v>
      </c>
      <c r="BI107" s="138">
        <f t="shared" si="126"/>
        <v>1</v>
      </c>
      <c r="BJ107" s="226">
        <f>(AE107+AF107)*0.4</f>
        <v>4787.0385000000006</v>
      </c>
      <c r="BK107" s="226"/>
      <c r="BL107" s="226"/>
      <c r="BM107" s="226"/>
      <c r="BN107" s="236"/>
      <c r="BO107" s="226">
        <f t="shared" si="127"/>
        <v>0</v>
      </c>
      <c r="BP107" s="34">
        <f t="shared" si="128"/>
        <v>8377.3173750000005</v>
      </c>
      <c r="BQ107" s="42"/>
      <c r="BR107" s="42"/>
      <c r="BS107" s="42"/>
      <c r="BT107" s="42">
        <f t="shared" si="129"/>
        <v>21541.67325</v>
      </c>
      <c r="BU107" s="42">
        <f t="shared" si="130"/>
        <v>258500.079</v>
      </c>
    </row>
    <row r="108" spans="1:73" s="2" customFormat="1" ht="15" customHeight="1">
      <c r="A108" s="26">
        <v>6</v>
      </c>
      <c r="B108" s="27" t="s">
        <v>349</v>
      </c>
      <c r="C108" s="27" t="s">
        <v>150</v>
      </c>
      <c r="D108" s="28" t="s">
        <v>102</v>
      </c>
      <c r="E108" s="27" t="s">
        <v>151</v>
      </c>
      <c r="F108" s="28">
        <v>5</v>
      </c>
      <c r="G108" s="90">
        <v>43458</v>
      </c>
      <c r="H108" s="90">
        <v>45650</v>
      </c>
      <c r="I108" s="27" t="s">
        <v>150</v>
      </c>
      <c r="J108" s="28" t="s">
        <v>152</v>
      </c>
      <c r="K108" s="28" t="s">
        <v>100</v>
      </c>
      <c r="L108" s="30" t="s">
        <v>153</v>
      </c>
      <c r="M108" s="31">
        <v>5.41</v>
      </c>
      <c r="N108" s="32">
        <v>17697</v>
      </c>
      <c r="O108" s="32">
        <f t="shared" si="170"/>
        <v>95740.77</v>
      </c>
      <c r="P108" s="28">
        <v>1</v>
      </c>
      <c r="Q108" s="33"/>
      <c r="R108" s="33"/>
      <c r="S108" s="33"/>
      <c r="T108" s="33"/>
      <c r="U108" s="33"/>
      <c r="V108" s="33">
        <f t="shared" si="100"/>
        <v>1</v>
      </c>
      <c r="W108" s="33">
        <f t="shared" si="163"/>
        <v>0</v>
      </c>
      <c r="X108" s="33">
        <f t="shared" si="101"/>
        <v>0</v>
      </c>
      <c r="Y108" s="34">
        <f t="shared" si="102"/>
        <v>5983.7981250000003</v>
      </c>
      <c r="Z108" s="34">
        <f t="shared" si="164"/>
        <v>0</v>
      </c>
      <c r="AA108" s="34">
        <f t="shared" si="104"/>
        <v>0</v>
      </c>
      <c r="AB108" s="34">
        <f t="shared" si="105"/>
        <v>0</v>
      </c>
      <c r="AC108" s="34">
        <f t="shared" si="165"/>
        <v>0</v>
      </c>
      <c r="AD108" s="34">
        <f t="shared" si="107"/>
        <v>0</v>
      </c>
      <c r="AE108" s="34">
        <f t="shared" si="108"/>
        <v>5983.7981250000003</v>
      </c>
      <c r="AF108" s="34">
        <f t="shared" si="109"/>
        <v>5983.7981250000003</v>
      </c>
      <c r="AG108" s="34">
        <f t="shared" si="110"/>
        <v>1196.7596250000001</v>
      </c>
      <c r="AH108" s="34">
        <f t="shared" si="111"/>
        <v>0</v>
      </c>
      <c r="AI108" s="34">
        <f t="shared" si="168"/>
        <v>13164.355875000001</v>
      </c>
      <c r="AJ108" s="35"/>
      <c r="AK108" s="36">
        <f t="shared" si="113"/>
        <v>0</v>
      </c>
      <c r="AL108" s="35"/>
      <c r="AM108" s="36">
        <f t="shared" si="114"/>
        <v>0</v>
      </c>
      <c r="AN108" s="36"/>
      <c r="AO108" s="36">
        <f t="shared" si="115"/>
        <v>0</v>
      </c>
      <c r="AP108" s="35"/>
      <c r="AQ108" s="36">
        <f t="shared" si="116"/>
        <v>0</v>
      </c>
      <c r="AR108" s="35"/>
      <c r="AS108" s="36">
        <f t="shared" si="117"/>
        <v>0</v>
      </c>
      <c r="AT108" s="36">
        <f t="shared" si="118"/>
        <v>0</v>
      </c>
      <c r="AU108" s="98">
        <f t="shared" si="119"/>
        <v>0</v>
      </c>
      <c r="AV108" s="37">
        <f t="shared" si="120"/>
        <v>0</v>
      </c>
      <c r="AW108" s="36">
        <f t="shared" si="121"/>
        <v>0</v>
      </c>
      <c r="AX108" s="38"/>
      <c r="AY108" s="39"/>
      <c r="AZ108" s="39"/>
      <c r="BA108" s="39"/>
      <c r="BB108" s="98">
        <f t="shared" si="122"/>
        <v>0</v>
      </c>
      <c r="BC108" s="33"/>
      <c r="BD108" s="33"/>
      <c r="BE108" s="34"/>
      <c r="BF108" s="99">
        <f t="shared" si="123"/>
        <v>0</v>
      </c>
      <c r="BG108" s="40">
        <f t="shared" si="124"/>
        <v>1</v>
      </c>
      <c r="BH108" s="99">
        <f t="shared" si="125"/>
        <v>3590.278875</v>
      </c>
      <c r="BI108" s="41">
        <f t="shared" si="126"/>
        <v>1</v>
      </c>
      <c r="BJ108" s="99">
        <f>(AE108+AF108)*0.4</f>
        <v>4787.0385000000006</v>
      </c>
      <c r="BK108" s="99"/>
      <c r="BL108" s="99"/>
      <c r="BM108" s="99"/>
      <c r="BN108" s="234"/>
      <c r="BO108" s="99">
        <f t="shared" si="127"/>
        <v>0</v>
      </c>
      <c r="BP108" s="34">
        <f t="shared" si="128"/>
        <v>8377.3173750000005</v>
      </c>
      <c r="BQ108" s="34"/>
      <c r="BR108" s="34"/>
      <c r="BS108" s="34"/>
      <c r="BT108" s="34">
        <f t="shared" si="129"/>
        <v>21541.67325</v>
      </c>
      <c r="BU108" s="42">
        <f t="shared" si="130"/>
        <v>258500.079</v>
      </c>
    </row>
    <row r="109" spans="1:73" s="148" customFormat="1" ht="25.5" customHeight="1">
      <c r="A109" s="146"/>
      <c r="B109" s="147" t="s">
        <v>278</v>
      </c>
      <c r="C109" s="159"/>
      <c r="D109" s="44"/>
      <c r="E109" s="159"/>
      <c r="F109" s="44"/>
      <c r="G109" s="44"/>
      <c r="H109" s="44"/>
      <c r="I109" s="159"/>
      <c r="J109" s="44"/>
      <c r="K109" s="44"/>
      <c r="L109" s="32"/>
      <c r="M109" s="32"/>
      <c r="N109" s="32"/>
      <c r="O109" s="143">
        <f>SUM(O110:O112)</f>
        <v>262623.48</v>
      </c>
      <c r="P109" s="143">
        <f t="shared" ref="P109:BU109" si="171">SUM(P110:P112)</f>
        <v>0</v>
      </c>
      <c r="Q109" s="160">
        <v>5.5</v>
      </c>
      <c r="R109" s="143">
        <f t="shared" si="171"/>
        <v>4</v>
      </c>
      <c r="S109" s="143">
        <f t="shared" si="171"/>
        <v>0</v>
      </c>
      <c r="T109" s="143">
        <f t="shared" si="171"/>
        <v>0</v>
      </c>
      <c r="U109" s="143">
        <f t="shared" si="171"/>
        <v>0</v>
      </c>
      <c r="V109" s="143">
        <f t="shared" si="171"/>
        <v>0</v>
      </c>
      <c r="W109" s="143">
        <f t="shared" si="171"/>
        <v>5.5</v>
      </c>
      <c r="X109" s="143">
        <f t="shared" si="171"/>
        <v>4</v>
      </c>
      <c r="Y109" s="143">
        <f t="shared" si="171"/>
        <v>0</v>
      </c>
      <c r="Z109" s="143">
        <f t="shared" si="171"/>
        <v>30051.718124999999</v>
      </c>
      <c r="AA109" s="143">
        <f t="shared" si="171"/>
        <v>21678.825000000001</v>
      </c>
      <c r="AB109" s="143">
        <f t="shared" si="171"/>
        <v>0</v>
      </c>
      <c r="AC109" s="143">
        <f t="shared" si="171"/>
        <v>0</v>
      </c>
      <c r="AD109" s="143">
        <f t="shared" si="171"/>
        <v>0</v>
      </c>
      <c r="AE109" s="143">
        <f t="shared" si="171"/>
        <v>51730.543124999997</v>
      </c>
      <c r="AF109" s="143">
        <f t="shared" si="171"/>
        <v>51730.543124999997</v>
      </c>
      <c r="AG109" s="143">
        <f t="shared" si="171"/>
        <v>10346.108625000001</v>
      </c>
      <c r="AH109" s="143">
        <f t="shared" si="171"/>
        <v>0</v>
      </c>
      <c r="AI109" s="143">
        <f t="shared" si="171"/>
        <v>113807.19487500002</v>
      </c>
      <c r="AJ109" s="143">
        <f t="shared" si="171"/>
        <v>0</v>
      </c>
      <c r="AK109" s="143">
        <f t="shared" si="171"/>
        <v>0</v>
      </c>
      <c r="AL109" s="143">
        <f t="shared" si="171"/>
        <v>0</v>
      </c>
      <c r="AM109" s="143">
        <f t="shared" si="171"/>
        <v>0</v>
      </c>
      <c r="AN109" s="143">
        <f t="shared" si="171"/>
        <v>0</v>
      </c>
      <c r="AO109" s="143">
        <f t="shared" si="171"/>
        <v>0</v>
      </c>
      <c r="AP109" s="143">
        <f t="shared" si="171"/>
        <v>0</v>
      </c>
      <c r="AQ109" s="143">
        <f t="shared" si="171"/>
        <v>0</v>
      </c>
      <c r="AR109" s="143">
        <f t="shared" si="171"/>
        <v>0</v>
      </c>
      <c r="AS109" s="143">
        <f t="shared" si="171"/>
        <v>0</v>
      </c>
      <c r="AT109" s="143">
        <f t="shared" si="171"/>
        <v>0</v>
      </c>
      <c r="AU109" s="216">
        <f t="shared" si="171"/>
        <v>0</v>
      </c>
      <c r="AV109" s="143">
        <f t="shared" si="171"/>
        <v>0</v>
      </c>
      <c r="AW109" s="143">
        <f t="shared" si="171"/>
        <v>0</v>
      </c>
      <c r="AX109" s="143">
        <f t="shared" si="171"/>
        <v>0</v>
      </c>
      <c r="AY109" s="143">
        <f t="shared" si="171"/>
        <v>0</v>
      </c>
      <c r="AZ109" s="143">
        <f t="shared" si="171"/>
        <v>0</v>
      </c>
      <c r="BA109" s="143">
        <f t="shared" si="171"/>
        <v>0</v>
      </c>
      <c r="BB109" s="216">
        <f t="shared" si="171"/>
        <v>0</v>
      </c>
      <c r="BC109" s="143">
        <f t="shared" si="171"/>
        <v>0</v>
      </c>
      <c r="BD109" s="143">
        <f t="shared" si="171"/>
        <v>0</v>
      </c>
      <c r="BE109" s="143">
        <f t="shared" si="171"/>
        <v>0</v>
      </c>
      <c r="BF109" s="216">
        <f t="shared" si="171"/>
        <v>0</v>
      </c>
      <c r="BG109" s="143">
        <f t="shared" si="171"/>
        <v>9.5</v>
      </c>
      <c r="BH109" s="216">
        <f t="shared" si="171"/>
        <v>31038.325875000002</v>
      </c>
      <c r="BI109" s="143">
        <f t="shared" si="171"/>
        <v>9.5</v>
      </c>
      <c r="BJ109" s="216">
        <f t="shared" si="171"/>
        <v>32919.738187499999</v>
      </c>
      <c r="BK109" s="216">
        <f t="shared" si="171"/>
        <v>0</v>
      </c>
      <c r="BL109" s="216">
        <f t="shared" si="171"/>
        <v>0</v>
      </c>
      <c r="BM109" s="216">
        <f t="shared" si="171"/>
        <v>0</v>
      </c>
      <c r="BN109" s="216">
        <f t="shared" si="171"/>
        <v>0</v>
      </c>
      <c r="BO109" s="216">
        <f t="shared" si="171"/>
        <v>0</v>
      </c>
      <c r="BP109" s="34">
        <f t="shared" si="128"/>
        <v>63958.064062500001</v>
      </c>
      <c r="BQ109" s="143">
        <f t="shared" si="171"/>
        <v>0</v>
      </c>
      <c r="BR109" s="143">
        <f t="shared" si="171"/>
        <v>0</v>
      </c>
      <c r="BS109" s="143">
        <f t="shared" si="171"/>
        <v>0</v>
      </c>
      <c r="BT109" s="143">
        <f t="shared" si="171"/>
        <v>177765.25893750001</v>
      </c>
      <c r="BU109" s="143">
        <f t="shared" si="171"/>
        <v>2133183.1072499999</v>
      </c>
    </row>
    <row r="110" spans="1:73" s="2" customFormat="1" ht="19.5" customHeight="1">
      <c r="A110" s="26">
        <v>1</v>
      </c>
      <c r="B110" s="27" t="s">
        <v>357</v>
      </c>
      <c r="C110" s="27" t="s">
        <v>287</v>
      </c>
      <c r="D110" s="28" t="s">
        <v>102</v>
      </c>
      <c r="E110" s="27" t="s">
        <v>158</v>
      </c>
      <c r="F110" s="28">
        <v>3</v>
      </c>
      <c r="G110" s="285">
        <v>43633</v>
      </c>
      <c r="H110" s="285">
        <v>45537</v>
      </c>
      <c r="I110" s="27" t="s">
        <v>287</v>
      </c>
      <c r="J110" s="28" t="s">
        <v>118</v>
      </c>
      <c r="K110" s="28" t="s">
        <v>119</v>
      </c>
      <c r="L110" s="30" t="s">
        <v>159</v>
      </c>
      <c r="M110" s="86">
        <v>5.08</v>
      </c>
      <c r="N110" s="32">
        <v>17697</v>
      </c>
      <c r="O110" s="32">
        <f t="shared" ref="O110:O112" si="172">N110*M110</f>
        <v>89900.76</v>
      </c>
      <c r="P110" s="33"/>
      <c r="Q110" s="28">
        <v>2</v>
      </c>
      <c r="R110" s="28"/>
      <c r="S110" s="33"/>
      <c r="T110" s="33"/>
      <c r="U110" s="33"/>
      <c r="V110" s="33">
        <f t="shared" si="100"/>
        <v>0</v>
      </c>
      <c r="W110" s="33">
        <f t="shared" si="163"/>
        <v>2</v>
      </c>
      <c r="X110" s="33">
        <f t="shared" si="101"/>
        <v>0</v>
      </c>
      <c r="Y110" s="34">
        <f t="shared" si="102"/>
        <v>0</v>
      </c>
      <c r="Z110" s="34">
        <f t="shared" si="164"/>
        <v>11237.594999999999</v>
      </c>
      <c r="AA110" s="34">
        <f t="shared" si="104"/>
        <v>0</v>
      </c>
      <c r="AB110" s="34">
        <f t="shared" si="105"/>
        <v>0</v>
      </c>
      <c r="AC110" s="34">
        <f t="shared" si="165"/>
        <v>0</v>
      </c>
      <c r="AD110" s="34">
        <f t="shared" si="107"/>
        <v>0</v>
      </c>
      <c r="AE110" s="34">
        <f t="shared" si="108"/>
        <v>11237.594999999999</v>
      </c>
      <c r="AF110" s="34">
        <f t="shared" si="109"/>
        <v>11237.594999999999</v>
      </c>
      <c r="AG110" s="34">
        <f t="shared" si="110"/>
        <v>2247.5189999999998</v>
      </c>
      <c r="AH110" s="34">
        <f t="shared" si="111"/>
        <v>0</v>
      </c>
      <c r="AI110" s="34">
        <f t="shared" si="168"/>
        <v>24722.708999999999</v>
      </c>
      <c r="AJ110" s="35"/>
      <c r="AK110" s="36">
        <f t="shared" si="113"/>
        <v>0</v>
      </c>
      <c r="AL110" s="35"/>
      <c r="AM110" s="36">
        <f t="shared" si="114"/>
        <v>0</v>
      </c>
      <c r="AN110" s="36"/>
      <c r="AO110" s="36">
        <f t="shared" si="115"/>
        <v>0</v>
      </c>
      <c r="AP110" s="35"/>
      <c r="AQ110" s="36">
        <f t="shared" si="116"/>
        <v>0</v>
      </c>
      <c r="AR110" s="35"/>
      <c r="AS110" s="36">
        <f t="shared" si="117"/>
        <v>0</v>
      </c>
      <c r="AT110" s="36">
        <f t="shared" si="118"/>
        <v>0</v>
      </c>
      <c r="AU110" s="98">
        <f t="shared" si="119"/>
        <v>0</v>
      </c>
      <c r="AV110" s="37">
        <f t="shared" si="120"/>
        <v>0</v>
      </c>
      <c r="AW110" s="36">
        <f t="shared" si="121"/>
        <v>0</v>
      </c>
      <c r="AX110" s="38"/>
      <c r="AY110" s="39"/>
      <c r="AZ110" s="39"/>
      <c r="BA110" s="39"/>
      <c r="BB110" s="98">
        <f t="shared" si="122"/>
        <v>0</v>
      </c>
      <c r="BC110" s="33"/>
      <c r="BD110" s="33"/>
      <c r="BE110" s="34"/>
      <c r="BF110" s="99">
        <f t="shared" si="123"/>
        <v>0</v>
      </c>
      <c r="BG110" s="40">
        <f t="shared" si="124"/>
        <v>2</v>
      </c>
      <c r="BH110" s="99">
        <f t="shared" si="125"/>
        <v>6742.5569999999998</v>
      </c>
      <c r="BI110" s="41">
        <f t="shared" si="126"/>
        <v>2</v>
      </c>
      <c r="BJ110" s="99">
        <f>(AE110+AF110)*0.3</f>
        <v>6742.5569999999998</v>
      </c>
      <c r="BK110" s="99"/>
      <c r="BL110" s="99"/>
      <c r="BM110" s="99"/>
      <c r="BN110" s="234"/>
      <c r="BO110" s="99">
        <f t="shared" si="127"/>
        <v>0</v>
      </c>
      <c r="BP110" s="34">
        <f t="shared" si="128"/>
        <v>13485.114</v>
      </c>
      <c r="BQ110" s="34"/>
      <c r="BR110" s="34"/>
      <c r="BS110" s="34"/>
      <c r="BT110" s="34">
        <f t="shared" si="129"/>
        <v>38207.822999999997</v>
      </c>
      <c r="BU110" s="42">
        <f t="shared" si="130"/>
        <v>458493.87599999993</v>
      </c>
    </row>
    <row r="111" spans="1:73" s="2" customFormat="1" ht="15" customHeight="1">
      <c r="A111" s="26">
        <v>2</v>
      </c>
      <c r="B111" s="27" t="s">
        <v>348</v>
      </c>
      <c r="C111" s="27" t="s">
        <v>279</v>
      </c>
      <c r="D111" s="28" t="s">
        <v>102</v>
      </c>
      <c r="E111" s="27" t="s">
        <v>200</v>
      </c>
      <c r="F111" s="28">
        <v>8</v>
      </c>
      <c r="G111" s="29">
        <v>45169</v>
      </c>
      <c r="H111" s="29">
        <v>46996</v>
      </c>
      <c r="I111" s="27" t="s">
        <v>279</v>
      </c>
      <c r="J111" s="28" t="s">
        <v>104</v>
      </c>
      <c r="K111" s="28" t="s">
        <v>105</v>
      </c>
      <c r="L111" s="30" t="s">
        <v>201</v>
      </c>
      <c r="M111" s="31">
        <v>4.8600000000000003</v>
      </c>
      <c r="N111" s="32">
        <v>17697</v>
      </c>
      <c r="O111" s="32">
        <f t="shared" si="172"/>
        <v>86007.420000000013</v>
      </c>
      <c r="P111" s="33"/>
      <c r="Q111" s="28">
        <v>3.5</v>
      </c>
      <c r="R111" s="44"/>
      <c r="S111" s="33"/>
      <c r="T111" s="33"/>
      <c r="U111" s="33"/>
      <c r="V111" s="33">
        <f t="shared" si="100"/>
        <v>0</v>
      </c>
      <c r="W111" s="33">
        <f t="shared" si="163"/>
        <v>3.5</v>
      </c>
      <c r="X111" s="33">
        <f t="shared" si="101"/>
        <v>0</v>
      </c>
      <c r="Y111" s="34">
        <f t="shared" si="102"/>
        <v>0</v>
      </c>
      <c r="Z111" s="34">
        <f t="shared" si="164"/>
        <v>18814.123125000002</v>
      </c>
      <c r="AA111" s="34">
        <f t="shared" si="104"/>
        <v>0</v>
      </c>
      <c r="AB111" s="34">
        <f t="shared" si="105"/>
        <v>0</v>
      </c>
      <c r="AC111" s="34">
        <f t="shared" si="165"/>
        <v>0</v>
      </c>
      <c r="AD111" s="34">
        <f t="shared" si="107"/>
        <v>0</v>
      </c>
      <c r="AE111" s="34">
        <f t="shared" si="108"/>
        <v>18814.123125000002</v>
      </c>
      <c r="AF111" s="34">
        <f t="shared" si="109"/>
        <v>18814.123125000002</v>
      </c>
      <c r="AG111" s="34">
        <f t="shared" si="110"/>
        <v>3762.8246250000007</v>
      </c>
      <c r="AH111" s="34">
        <f t="shared" si="111"/>
        <v>0</v>
      </c>
      <c r="AI111" s="34">
        <f t="shared" si="168"/>
        <v>41391.070875000005</v>
      </c>
      <c r="AJ111" s="35"/>
      <c r="AK111" s="36">
        <f t="shared" si="113"/>
        <v>0</v>
      </c>
      <c r="AL111" s="35"/>
      <c r="AM111" s="36">
        <f t="shared" si="114"/>
        <v>0</v>
      </c>
      <c r="AN111" s="36"/>
      <c r="AO111" s="36">
        <f t="shared" si="115"/>
        <v>0</v>
      </c>
      <c r="AP111" s="35"/>
      <c r="AQ111" s="36">
        <f t="shared" si="116"/>
        <v>0</v>
      </c>
      <c r="AR111" s="35"/>
      <c r="AS111" s="36">
        <f t="shared" si="117"/>
        <v>0</v>
      </c>
      <c r="AT111" s="36">
        <f t="shared" si="118"/>
        <v>0</v>
      </c>
      <c r="AU111" s="98">
        <f t="shared" si="119"/>
        <v>0</v>
      </c>
      <c r="AV111" s="37">
        <f t="shared" si="120"/>
        <v>0</v>
      </c>
      <c r="AW111" s="36">
        <f t="shared" si="121"/>
        <v>0</v>
      </c>
      <c r="AX111" s="38"/>
      <c r="AY111" s="39"/>
      <c r="AZ111" s="39"/>
      <c r="BA111" s="39"/>
      <c r="BB111" s="98">
        <f t="shared" si="122"/>
        <v>0</v>
      </c>
      <c r="BC111" s="33"/>
      <c r="BD111" s="33"/>
      <c r="BE111" s="34"/>
      <c r="BF111" s="99">
        <f t="shared" si="123"/>
        <v>0</v>
      </c>
      <c r="BG111" s="40">
        <f t="shared" si="124"/>
        <v>3.5</v>
      </c>
      <c r="BH111" s="99">
        <f t="shared" si="125"/>
        <v>11288.473875000001</v>
      </c>
      <c r="BI111" s="41">
        <f t="shared" si="126"/>
        <v>3.5</v>
      </c>
      <c r="BJ111" s="99">
        <f>(AE111+AF111)*0.35</f>
        <v>13169.8861875</v>
      </c>
      <c r="BK111" s="99"/>
      <c r="BL111" s="99"/>
      <c r="BM111" s="99"/>
      <c r="BN111" s="234"/>
      <c r="BO111" s="99">
        <f t="shared" si="127"/>
        <v>0</v>
      </c>
      <c r="BP111" s="34">
        <f t="shared" si="128"/>
        <v>24458.360062500004</v>
      </c>
      <c r="BQ111" s="34"/>
      <c r="BR111" s="34"/>
      <c r="BS111" s="34"/>
      <c r="BT111" s="34">
        <f t="shared" si="129"/>
        <v>65849.430937500001</v>
      </c>
      <c r="BU111" s="42">
        <f t="shared" si="130"/>
        <v>790193.17125000001</v>
      </c>
    </row>
    <row r="112" spans="1:73" s="2" customFormat="1" ht="15" customHeight="1">
      <c r="A112" s="26">
        <v>3</v>
      </c>
      <c r="B112" s="27" t="s">
        <v>360</v>
      </c>
      <c r="C112" s="27" t="s">
        <v>288</v>
      </c>
      <c r="D112" s="28" t="s">
        <v>102</v>
      </c>
      <c r="E112" s="91" t="s">
        <v>197</v>
      </c>
      <c r="F112" s="28">
        <v>7</v>
      </c>
      <c r="G112" s="29">
        <v>45169</v>
      </c>
      <c r="H112" s="29">
        <v>46996</v>
      </c>
      <c r="I112" s="27" t="s">
        <v>289</v>
      </c>
      <c r="J112" s="28" t="s">
        <v>118</v>
      </c>
      <c r="K112" s="28" t="s">
        <v>119</v>
      </c>
      <c r="L112" s="30" t="s">
        <v>198</v>
      </c>
      <c r="M112" s="31">
        <v>4.9000000000000004</v>
      </c>
      <c r="N112" s="32">
        <v>17697</v>
      </c>
      <c r="O112" s="32">
        <f t="shared" si="172"/>
        <v>86715.3</v>
      </c>
      <c r="P112" s="33"/>
      <c r="Q112" s="28"/>
      <c r="R112" s="28">
        <v>4</v>
      </c>
      <c r="S112" s="33"/>
      <c r="T112" s="33"/>
      <c r="U112" s="33"/>
      <c r="V112" s="33">
        <f t="shared" si="100"/>
        <v>0</v>
      </c>
      <c r="W112" s="33">
        <f t="shared" si="163"/>
        <v>0</v>
      </c>
      <c r="X112" s="33">
        <f t="shared" si="101"/>
        <v>4</v>
      </c>
      <c r="Y112" s="34">
        <f t="shared" si="102"/>
        <v>0</v>
      </c>
      <c r="Z112" s="34">
        <f t="shared" si="164"/>
        <v>0</v>
      </c>
      <c r="AA112" s="34">
        <f t="shared" si="104"/>
        <v>21678.825000000001</v>
      </c>
      <c r="AB112" s="34">
        <f t="shared" si="105"/>
        <v>0</v>
      </c>
      <c r="AC112" s="34">
        <f t="shared" si="165"/>
        <v>0</v>
      </c>
      <c r="AD112" s="34">
        <f t="shared" si="107"/>
        <v>0</v>
      </c>
      <c r="AE112" s="34">
        <f t="shared" si="108"/>
        <v>21678.825000000001</v>
      </c>
      <c r="AF112" s="34">
        <f t="shared" si="109"/>
        <v>21678.825000000001</v>
      </c>
      <c r="AG112" s="34">
        <f t="shared" si="110"/>
        <v>4335.7650000000003</v>
      </c>
      <c r="AH112" s="34">
        <f t="shared" si="111"/>
        <v>0</v>
      </c>
      <c r="AI112" s="34">
        <f t="shared" si="168"/>
        <v>47693.415000000001</v>
      </c>
      <c r="AJ112" s="35"/>
      <c r="AK112" s="36">
        <f t="shared" si="113"/>
        <v>0</v>
      </c>
      <c r="AL112" s="35"/>
      <c r="AM112" s="36">
        <f t="shared" si="114"/>
        <v>0</v>
      </c>
      <c r="AN112" s="36"/>
      <c r="AO112" s="36">
        <f t="shared" si="115"/>
        <v>0</v>
      </c>
      <c r="AP112" s="35"/>
      <c r="AQ112" s="36">
        <f t="shared" si="116"/>
        <v>0</v>
      </c>
      <c r="AR112" s="35"/>
      <c r="AS112" s="36">
        <f t="shared" si="117"/>
        <v>0</v>
      </c>
      <c r="AT112" s="36">
        <f t="shared" si="118"/>
        <v>0</v>
      </c>
      <c r="AU112" s="98">
        <f t="shared" si="119"/>
        <v>0</v>
      </c>
      <c r="AV112" s="37">
        <f t="shared" si="120"/>
        <v>0</v>
      </c>
      <c r="AW112" s="36">
        <f t="shared" si="121"/>
        <v>0</v>
      </c>
      <c r="AX112" s="38"/>
      <c r="AY112" s="39"/>
      <c r="AZ112" s="39"/>
      <c r="BA112" s="39"/>
      <c r="BB112" s="98">
        <f t="shared" si="122"/>
        <v>0</v>
      </c>
      <c r="BC112" s="33"/>
      <c r="BD112" s="33"/>
      <c r="BE112" s="34"/>
      <c r="BF112" s="99">
        <f t="shared" si="123"/>
        <v>0</v>
      </c>
      <c r="BG112" s="40">
        <f t="shared" si="124"/>
        <v>4</v>
      </c>
      <c r="BH112" s="99">
        <f t="shared" si="125"/>
        <v>13007.295</v>
      </c>
      <c r="BI112" s="41">
        <f t="shared" si="126"/>
        <v>4</v>
      </c>
      <c r="BJ112" s="99">
        <f>(AE112+AF112)*0.3</f>
        <v>13007.295</v>
      </c>
      <c r="BK112" s="99"/>
      <c r="BL112" s="99"/>
      <c r="BM112" s="99"/>
      <c r="BN112" s="234"/>
      <c r="BO112" s="99">
        <f t="shared" si="127"/>
        <v>0</v>
      </c>
      <c r="BP112" s="34">
        <f t="shared" si="128"/>
        <v>26014.59</v>
      </c>
      <c r="BQ112" s="34"/>
      <c r="BR112" s="34"/>
      <c r="BS112" s="34"/>
      <c r="BT112" s="34">
        <f t="shared" si="129"/>
        <v>73708.005000000005</v>
      </c>
      <c r="BU112" s="42">
        <f t="shared" si="130"/>
        <v>884496.06</v>
      </c>
    </row>
    <row r="113" spans="1:75" s="148" customFormat="1" ht="26.25" customHeight="1">
      <c r="A113" s="146"/>
      <c r="B113" s="147" t="s">
        <v>290</v>
      </c>
      <c r="C113" s="159"/>
      <c r="D113" s="44"/>
      <c r="E113" s="161"/>
      <c r="F113" s="44"/>
      <c r="G113" s="44"/>
      <c r="H113" s="44"/>
      <c r="I113" s="159"/>
      <c r="J113" s="44"/>
      <c r="K113" s="44"/>
      <c r="L113" s="32"/>
      <c r="M113" s="32"/>
      <c r="N113" s="32"/>
      <c r="O113" s="162">
        <f>O114</f>
        <v>77512.86</v>
      </c>
      <c r="P113" s="162">
        <f t="shared" ref="P113:BU113" si="173">P114</f>
        <v>0</v>
      </c>
      <c r="Q113" s="162">
        <f t="shared" si="173"/>
        <v>0</v>
      </c>
      <c r="R113" s="162">
        <f t="shared" si="173"/>
        <v>2</v>
      </c>
      <c r="S113" s="162">
        <f t="shared" si="173"/>
        <v>0</v>
      </c>
      <c r="T113" s="162">
        <f t="shared" si="173"/>
        <v>0</v>
      </c>
      <c r="U113" s="162">
        <f t="shared" si="173"/>
        <v>0</v>
      </c>
      <c r="V113" s="162">
        <f t="shared" si="173"/>
        <v>0</v>
      </c>
      <c r="W113" s="162">
        <f t="shared" si="173"/>
        <v>0</v>
      </c>
      <c r="X113" s="162">
        <f t="shared" si="173"/>
        <v>2</v>
      </c>
      <c r="Y113" s="162">
        <f t="shared" si="173"/>
        <v>0</v>
      </c>
      <c r="Z113" s="162">
        <f t="shared" si="173"/>
        <v>0</v>
      </c>
      <c r="AA113" s="162">
        <f t="shared" si="173"/>
        <v>9689.1075000000001</v>
      </c>
      <c r="AB113" s="162">
        <f t="shared" si="173"/>
        <v>0</v>
      </c>
      <c r="AC113" s="162">
        <f t="shared" si="173"/>
        <v>0</v>
      </c>
      <c r="AD113" s="162">
        <f t="shared" si="173"/>
        <v>0</v>
      </c>
      <c r="AE113" s="162">
        <f t="shared" si="173"/>
        <v>9689.1075000000001</v>
      </c>
      <c r="AF113" s="162">
        <f t="shared" si="173"/>
        <v>9689.1075000000001</v>
      </c>
      <c r="AG113" s="162">
        <f t="shared" si="173"/>
        <v>1937.8215</v>
      </c>
      <c r="AH113" s="162">
        <f t="shared" si="173"/>
        <v>0</v>
      </c>
      <c r="AI113" s="162">
        <f t="shared" si="173"/>
        <v>21316.036500000002</v>
      </c>
      <c r="AJ113" s="162">
        <f t="shared" si="173"/>
        <v>0</v>
      </c>
      <c r="AK113" s="162">
        <f t="shared" si="173"/>
        <v>0</v>
      </c>
      <c r="AL113" s="162">
        <f t="shared" si="173"/>
        <v>0</v>
      </c>
      <c r="AM113" s="162">
        <f t="shared" si="173"/>
        <v>0</v>
      </c>
      <c r="AN113" s="162">
        <f t="shared" si="173"/>
        <v>0</v>
      </c>
      <c r="AO113" s="162">
        <f t="shared" si="173"/>
        <v>0</v>
      </c>
      <c r="AP113" s="162">
        <f t="shared" si="173"/>
        <v>0</v>
      </c>
      <c r="AQ113" s="162">
        <f t="shared" si="173"/>
        <v>0</v>
      </c>
      <c r="AR113" s="162">
        <f t="shared" si="173"/>
        <v>0</v>
      </c>
      <c r="AS113" s="162">
        <f t="shared" si="173"/>
        <v>0</v>
      </c>
      <c r="AT113" s="162">
        <f t="shared" si="173"/>
        <v>0</v>
      </c>
      <c r="AU113" s="218">
        <f t="shared" si="173"/>
        <v>0</v>
      </c>
      <c r="AV113" s="162">
        <f t="shared" si="173"/>
        <v>0</v>
      </c>
      <c r="AW113" s="162">
        <f t="shared" si="173"/>
        <v>0</v>
      </c>
      <c r="AX113" s="162">
        <f t="shared" si="173"/>
        <v>0</v>
      </c>
      <c r="AY113" s="162">
        <f t="shared" si="173"/>
        <v>0</v>
      </c>
      <c r="AZ113" s="162">
        <f t="shared" si="173"/>
        <v>0</v>
      </c>
      <c r="BA113" s="162">
        <f t="shared" si="173"/>
        <v>0</v>
      </c>
      <c r="BB113" s="218">
        <f t="shared" si="173"/>
        <v>0</v>
      </c>
      <c r="BC113" s="162">
        <f t="shared" si="173"/>
        <v>0</v>
      </c>
      <c r="BD113" s="162">
        <f t="shared" si="173"/>
        <v>0</v>
      </c>
      <c r="BE113" s="162">
        <f t="shared" si="173"/>
        <v>0</v>
      </c>
      <c r="BF113" s="218">
        <f t="shared" si="173"/>
        <v>0</v>
      </c>
      <c r="BG113" s="162">
        <f t="shared" si="173"/>
        <v>2</v>
      </c>
      <c r="BH113" s="218">
        <f t="shared" si="173"/>
        <v>5813.4645</v>
      </c>
      <c r="BI113" s="162">
        <f t="shared" si="173"/>
        <v>0</v>
      </c>
      <c r="BJ113" s="218">
        <f t="shared" si="173"/>
        <v>0</v>
      </c>
      <c r="BK113" s="218">
        <f t="shared" si="173"/>
        <v>0</v>
      </c>
      <c r="BL113" s="218">
        <f t="shared" si="173"/>
        <v>0</v>
      </c>
      <c r="BM113" s="218">
        <f t="shared" si="173"/>
        <v>0</v>
      </c>
      <c r="BN113" s="218">
        <f t="shared" si="173"/>
        <v>0</v>
      </c>
      <c r="BO113" s="218">
        <f t="shared" si="173"/>
        <v>0</v>
      </c>
      <c r="BP113" s="34">
        <f t="shared" si="128"/>
        <v>5813.4645</v>
      </c>
      <c r="BQ113" s="162">
        <f t="shared" si="173"/>
        <v>0</v>
      </c>
      <c r="BR113" s="162">
        <f t="shared" si="173"/>
        <v>0</v>
      </c>
      <c r="BS113" s="162">
        <f t="shared" si="173"/>
        <v>0</v>
      </c>
      <c r="BT113" s="162">
        <f t="shared" si="173"/>
        <v>27129.501000000004</v>
      </c>
      <c r="BU113" s="162">
        <f t="shared" si="173"/>
        <v>325554.01200000005</v>
      </c>
    </row>
    <row r="114" spans="1:75" s="2" customFormat="1" ht="15" customHeight="1">
      <c r="A114" s="26">
        <v>1</v>
      </c>
      <c r="B114" s="27" t="s">
        <v>357</v>
      </c>
      <c r="C114" s="27" t="s">
        <v>291</v>
      </c>
      <c r="D114" s="28" t="s">
        <v>102</v>
      </c>
      <c r="E114" s="27" t="s">
        <v>158</v>
      </c>
      <c r="F114" s="28"/>
      <c r="G114" s="29"/>
      <c r="H114" s="29"/>
      <c r="I114" s="27" t="s">
        <v>291</v>
      </c>
      <c r="J114" s="28" t="s">
        <v>118</v>
      </c>
      <c r="K114" s="28" t="s">
        <v>119</v>
      </c>
      <c r="L114" s="30" t="s">
        <v>136</v>
      </c>
      <c r="M114" s="86">
        <v>4.38</v>
      </c>
      <c r="N114" s="32">
        <v>17697</v>
      </c>
      <c r="O114" s="32">
        <f t="shared" ref="O114" si="174">N114*M114</f>
        <v>77512.86</v>
      </c>
      <c r="P114" s="33"/>
      <c r="Q114" s="28"/>
      <c r="R114" s="28">
        <v>2</v>
      </c>
      <c r="S114" s="33"/>
      <c r="T114" s="33"/>
      <c r="U114" s="33"/>
      <c r="V114" s="33">
        <f t="shared" si="100"/>
        <v>0</v>
      </c>
      <c r="W114" s="33">
        <f t="shared" si="163"/>
        <v>0</v>
      </c>
      <c r="X114" s="33">
        <f t="shared" si="101"/>
        <v>2</v>
      </c>
      <c r="Y114" s="34">
        <f t="shared" si="102"/>
        <v>0</v>
      </c>
      <c r="Z114" s="34">
        <f t="shared" si="164"/>
        <v>0</v>
      </c>
      <c r="AA114" s="34">
        <f t="shared" si="104"/>
        <v>9689.1075000000001</v>
      </c>
      <c r="AB114" s="34">
        <f t="shared" si="105"/>
        <v>0</v>
      </c>
      <c r="AC114" s="34">
        <f t="shared" si="165"/>
        <v>0</v>
      </c>
      <c r="AD114" s="34">
        <f t="shared" si="107"/>
        <v>0</v>
      </c>
      <c r="AE114" s="34">
        <f t="shared" si="108"/>
        <v>9689.1075000000001</v>
      </c>
      <c r="AF114" s="34">
        <f t="shared" si="109"/>
        <v>9689.1075000000001</v>
      </c>
      <c r="AG114" s="34">
        <f t="shared" si="110"/>
        <v>1937.8215</v>
      </c>
      <c r="AH114" s="34">
        <f t="shared" si="111"/>
        <v>0</v>
      </c>
      <c r="AI114" s="34">
        <f t="shared" si="168"/>
        <v>21316.036500000002</v>
      </c>
      <c r="AJ114" s="35"/>
      <c r="AK114" s="36">
        <f t="shared" si="113"/>
        <v>0</v>
      </c>
      <c r="AL114" s="35"/>
      <c r="AM114" s="36">
        <f t="shared" si="114"/>
        <v>0</v>
      </c>
      <c r="AN114" s="36"/>
      <c r="AO114" s="36">
        <f t="shared" si="115"/>
        <v>0</v>
      </c>
      <c r="AP114" s="35"/>
      <c r="AQ114" s="36">
        <f t="shared" si="116"/>
        <v>0</v>
      </c>
      <c r="AR114" s="35"/>
      <c r="AS114" s="36">
        <f t="shared" si="117"/>
        <v>0</v>
      </c>
      <c r="AT114" s="36">
        <f t="shared" si="118"/>
        <v>0</v>
      </c>
      <c r="AU114" s="98">
        <f t="shared" si="119"/>
        <v>0</v>
      </c>
      <c r="AV114" s="37">
        <f t="shared" si="120"/>
        <v>0</v>
      </c>
      <c r="AW114" s="36">
        <f t="shared" si="121"/>
        <v>0</v>
      </c>
      <c r="AX114" s="38"/>
      <c r="AY114" s="39"/>
      <c r="AZ114" s="39"/>
      <c r="BA114" s="39"/>
      <c r="BB114" s="98">
        <f t="shared" si="122"/>
        <v>0</v>
      </c>
      <c r="BC114" s="33"/>
      <c r="BD114" s="33"/>
      <c r="BE114" s="34"/>
      <c r="BF114" s="99">
        <f t="shared" si="123"/>
        <v>0</v>
      </c>
      <c r="BG114" s="40">
        <f t="shared" si="124"/>
        <v>2</v>
      </c>
      <c r="BH114" s="99">
        <f t="shared" si="125"/>
        <v>5813.4645</v>
      </c>
      <c r="BI114" s="41"/>
      <c r="BJ114" s="99"/>
      <c r="BK114" s="99"/>
      <c r="BL114" s="99"/>
      <c r="BM114" s="99"/>
      <c r="BN114" s="234"/>
      <c r="BO114" s="99">
        <f t="shared" si="127"/>
        <v>0</v>
      </c>
      <c r="BP114" s="34">
        <f t="shared" si="128"/>
        <v>5813.4645</v>
      </c>
      <c r="BQ114" s="34"/>
      <c r="BR114" s="34"/>
      <c r="BS114" s="34"/>
      <c r="BT114" s="34">
        <f t="shared" si="129"/>
        <v>27129.501000000004</v>
      </c>
      <c r="BU114" s="42">
        <f t="shared" si="130"/>
        <v>325554.01200000005</v>
      </c>
    </row>
    <row r="115" spans="1:75" s="148" customFormat="1" ht="21.75" customHeight="1">
      <c r="A115" s="163"/>
      <c r="B115" s="147" t="s">
        <v>292</v>
      </c>
      <c r="C115" s="159"/>
      <c r="D115" s="44"/>
      <c r="E115" s="164"/>
      <c r="F115" s="44"/>
      <c r="G115" s="44"/>
      <c r="H115" s="44"/>
      <c r="I115" s="159"/>
      <c r="J115" s="44"/>
      <c r="K115" s="44"/>
      <c r="L115" s="32"/>
      <c r="M115" s="44"/>
      <c r="N115" s="165"/>
      <c r="O115" s="143">
        <f t="shared" ref="O115:AT115" si="175">SUM(O116:O137)</f>
        <v>1863848.0400000003</v>
      </c>
      <c r="P115" s="143">
        <f t="shared" si="175"/>
        <v>28</v>
      </c>
      <c r="Q115" s="143">
        <f t="shared" si="175"/>
        <v>50</v>
      </c>
      <c r="R115" s="143">
        <f t="shared" si="175"/>
        <v>20</v>
      </c>
      <c r="S115" s="143">
        <f t="shared" si="175"/>
        <v>0</v>
      </c>
      <c r="T115" s="143">
        <f t="shared" si="175"/>
        <v>0</v>
      </c>
      <c r="U115" s="143">
        <f t="shared" si="175"/>
        <v>0</v>
      </c>
      <c r="V115" s="143">
        <f t="shared" si="175"/>
        <v>28</v>
      </c>
      <c r="W115" s="143">
        <f t="shared" si="175"/>
        <v>47</v>
      </c>
      <c r="X115" s="143">
        <f t="shared" si="175"/>
        <v>20</v>
      </c>
      <c r="Y115" s="143">
        <f t="shared" si="175"/>
        <v>134696.29125000001</v>
      </c>
      <c r="Z115" s="143">
        <f t="shared" si="175"/>
        <v>269547.43124999997</v>
      </c>
      <c r="AA115" s="143">
        <f t="shared" si="175"/>
        <v>109566.55125000002</v>
      </c>
      <c r="AB115" s="143">
        <f t="shared" si="175"/>
        <v>0</v>
      </c>
      <c r="AC115" s="143">
        <f t="shared" si="175"/>
        <v>0</v>
      </c>
      <c r="AD115" s="143">
        <f t="shared" si="175"/>
        <v>0</v>
      </c>
      <c r="AE115" s="143">
        <f t="shared" si="175"/>
        <v>513810.27374999999</v>
      </c>
      <c r="AF115" s="143">
        <f t="shared" si="175"/>
        <v>513810.27374999999</v>
      </c>
      <c r="AG115" s="143">
        <f t="shared" si="175"/>
        <v>102762.05475000001</v>
      </c>
      <c r="AH115" s="143">
        <f t="shared" si="175"/>
        <v>0</v>
      </c>
      <c r="AI115" s="143">
        <f t="shared" si="175"/>
        <v>1130382.60225</v>
      </c>
      <c r="AJ115" s="143">
        <f t="shared" si="175"/>
        <v>9</v>
      </c>
      <c r="AK115" s="143">
        <f t="shared" si="175"/>
        <v>3981.8250000000003</v>
      </c>
      <c r="AL115" s="143">
        <f t="shared" si="175"/>
        <v>2</v>
      </c>
      <c r="AM115" s="143">
        <f t="shared" si="175"/>
        <v>1106.0625</v>
      </c>
      <c r="AN115" s="143">
        <f t="shared" si="175"/>
        <v>1</v>
      </c>
      <c r="AO115" s="143">
        <f t="shared" si="175"/>
        <v>5087.8875000000007</v>
      </c>
      <c r="AP115" s="143">
        <f t="shared" si="175"/>
        <v>11.5</v>
      </c>
      <c r="AQ115" s="143">
        <f t="shared" si="175"/>
        <v>6359.859375</v>
      </c>
      <c r="AR115" s="143">
        <f t="shared" si="175"/>
        <v>14</v>
      </c>
      <c r="AS115" s="143">
        <f t="shared" si="175"/>
        <v>6193.95</v>
      </c>
      <c r="AT115" s="143">
        <f t="shared" si="175"/>
        <v>25.5</v>
      </c>
      <c r="AU115" s="216">
        <f t="shared" ref="AU115:BU115" si="176">SUM(AU116:AU137)</f>
        <v>12553.809374999999</v>
      </c>
      <c r="AV115" s="143">
        <f t="shared" si="176"/>
        <v>26.5</v>
      </c>
      <c r="AW115" s="143">
        <f t="shared" si="176"/>
        <v>17642.149999999998</v>
      </c>
      <c r="AX115" s="143">
        <f t="shared" si="176"/>
        <v>0</v>
      </c>
      <c r="AY115" s="143">
        <f t="shared" si="176"/>
        <v>0</v>
      </c>
      <c r="AZ115" s="143">
        <f t="shared" si="176"/>
        <v>0</v>
      </c>
      <c r="BA115" s="143">
        <f t="shared" si="176"/>
        <v>0</v>
      </c>
      <c r="BB115" s="216">
        <f t="shared" si="176"/>
        <v>0</v>
      </c>
      <c r="BC115" s="143">
        <f t="shared" si="176"/>
        <v>0</v>
      </c>
      <c r="BD115" s="143">
        <f t="shared" si="176"/>
        <v>0</v>
      </c>
      <c r="BE115" s="143">
        <f t="shared" si="176"/>
        <v>0</v>
      </c>
      <c r="BF115" s="216">
        <f t="shared" si="176"/>
        <v>0</v>
      </c>
      <c r="BG115" s="143">
        <f t="shared" si="176"/>
        <v>98</v>
      </c>
      <c r="BH115" s="216">
        <f t="shared" si="176"/>
        <v>308286.16425000003</v>
      </c>
      <c r="BI115" s="143">
        <f t="shared" si="176"/>
        <v>81</v>
      </c>
      <c r="BJ115" s="216">
        <f t="shared" si="176"/>
        <v>243170.05275</v>
      </c>
      <c r="BK115" s="216">
        <f t="shared" si="176"/>
        <v>36920</v>
      </c>
      <c r="BL115" s="216">
        <f t="shared" si="176"/>
        <v>0</v>
      </c>
      <c r="BM115" s="216">
        <f t="shared" si="176"/>
        <v>0</v>
      </c>
      <c r="BN115" s="216">
        <f t="shared" si="176"/>
        <v>78</v>
      </c>
      <c r="BO115" s="216">
        <f t="shared" si="176"/>
        <v>34509.15</v>
      </c>
      <c r="BP115" s="34">
        <f t="shared" si="128"/>
        <v>640527.06387499999</v>
      </c>
      <c r="BQ115" s="143">
        <f t="shared" si="176"/>
        <v>0</v>
      </c>
      <c r="BR115" s="143">
        <f t="shared" si="176"/>
        <v>0</v>
      </c>
      <c r="BS115" s="143">
        <f t="shared" si="176"/>
        <v>0</v>
      </c>
      <c r="BT115" s="143">
        <f t="shared" si="176"/>
        <v>1770909.666125</v>
      </c>
      <c r="BU115" s="143">
        <f t="shared" si="176"/>
        <v>21250915.993499998</v>
      </c>
      <c r="BV115" s="166"/>
      <c r="BW115" s="166"/>
    </row>
    <row r="116" spans="1:75" s="2" customFormat="1" ht="15" customHeight="1">
      <c r="A116" s="26">
        <v>1</v>
      </c>
      <c r="B116" s="27" t="s">
        <v>355</v>
      </c>
      <c r="C116" s="27" t="s">
        <v>293</v>
      </c>
      <c r="D116" s="28" t="s">
        <v>102</v>
      </c>
      <c r="E116" s="27" t="s">
        <v>111</v>
      </c>
      <c r="F116" s="284"/>
      <c r="G116" s="286">
        <v>45537</v>
      </c>
      <c r="H116" s="286">
        <v>47363</v>
      </c>
      <c r="I116" s="27" t="s">
        <v>294</v>
      </c>
      <c r="J116" s="28"/>
      <c r="K116" s="31" t="s">
        <v>113</v>
      </c>
      <c r="L116" s="30" t="s">
        <v>128</v>
      </c>
      <c r="M116" s="31">
        <v>4.2300000000000004</v>
      </c>
      <c r="N116" s="32">
        <v>17697</v>
      </c>
      <c r="O116" s="32">
        <f t="shared" ref="O116:O118" si="177">N116*M116</f>
        <v>74858.310000000012</v>
      </c>
      <c r="P116" s="44"/>
      <c r="Q116" s="33"/>
      <c r="R116" s="28">
        <v>1</v>
      </c>
      <c r="S116" s="33"/>
      <c r="T116" s="33"/>
      <c r="U116" s="33"/>
      <c r="V116" s="33">
        <f t="shared" si="100"/>
        <v>0</v>
      </c>
      <c r="W116" s="33">
        <f t="shared" si="163"/>
        <v>0</v>
      </c>
      <c r="X116" s="33">
        <f t="shared" si="101"/>
        <v>1</v>
      </c>
      <c r="Y116" s="34">
        <f t="shared" si="102"/>
        <v>0</v>
      </c>
      <c r="Z116" s="34">
        <f t="shared" si="164"/>
        <v>0</v>
      </c>
      <c r="AA116" s="34">
        <f t="shared" si="104"/>
        <v>4678.6443750000008</v>
      </c>
      <c r="AB116" s="34">
        <f t="shared" si="105"/>
        <v>0</v>
      </c>
      <c r="AC116" s="34">
        <f t="shared" si="165"/>
        <v>0</v>
      </c>
      <c r="AD116" s="34">
        <f t="shared" si="107"/>
        <v>0</v>
      </c>
      <c r="AE116" s="34">
        <f t="shared" si="108"/>
        <v>4678.6443750000008</v>
      </c>
      <c r="AF116" s="34">
        <f t="shared" si="109"/>
        <v>4678.6443750000008</v>
      </c>
      <c r="AG116" s="34">
        <f t="shared" si="110"/>
        <v>935.72887500000024</v>
      </c>
      <c r="AH116" s="34">
        <f t="shared" si="111"/>
        <v>0</v>
      </c>
      <c r="AI116" s="34">
        <f t="shared" si="168"/>
        <v>10293.017625000002</v>
      </c>
      <c r="AJ116" s="35"/>
      <c r="AK116" s="36">
        <f t="shared" si="113"/>
        <v>0</v>
      </c>
      <c r="AL116" s="35"/>
      <c r="AM116" s="36">
        <f t="shared" si="114"/>
        <v>0</v>
      </c>
      <c r="AN116" s="36"/>
      <c r="AO116" s="36">
        <f t="shared" si="115"/>
        <v>0</v>
      </c>
      <c r="AP116" s="35"/>
      <c r="AQ116" s="36">
        <f t="shared" si="116"/>
        <v>0</v>
      </c>
      <c r="AR116" s="35"/>
      <c r="AS116" s="36">
        <f t="shared" si="117"/>
        <v>0</v>
      </c>
      <c r="AT116" s="36">
        <f t="shared" si="118"/>
        <v>0</v>
      </c>
      <c r="AU116" s="98">
        <f t="shared" si="119"/>
        <v>0</v>
      </c>
      <c r="AV116" s="37">
        <f t="shared" si="120"/>
        <v>0</v>
      </c>
      <c r="AW116" s="36">
        <f t="shared" si="121"/>
        <v>0</v>
      </c>
      <c r="AX116" s="38"/>
      <c r="AY116" s="39"/>
      <c r="AZ116" s="39"/>
      <c r="BA116" s="39"/>
      <c r="BB116" s="98">
        <f t="shared" si="122"/>
        <v>0</v>
      </c>
      <c r="BC116" s="33"/>
      <c r="BD116" s="33"/>
      <c r="BE116" s="34"/>
      <c r="BF116" s="99">
        <f t="shared" si="123"/>
        <v>0</v>
      </c>
      <c r="BG116" s="40">
        <f t="shared" si="124"/>
        <v>1</v>
      </c>
      <c r="BH116" s="99">
        <f t="shared" si="125"/>
        <v>2807.1866250000003</v>
      </c>
      <c r="BI116" s="41"/>
      <c r="BJ116" s="99"/>
      <c r="BK116" s="99"/>
      <c r="BL116" s="99"/>
      <c r="BM116" s="99"/>
      <c r="BN116" s="234">
        <f>BI116</f>
        <v>0</v>
      </c>
      <c r="BO116" s="99">
        <f t="shared" si="127"/>
        <v>0</v>
      </c>
      <c r="BP116" s="34">
        <f t="shared" si="128"/>
        <v>2807.1866250000003</v>
      </c>
      <c r="BQ116" s="34"/>
      <c r="BR116" s="34"/>
      <c r="BS116" s="34"/>
      <c r="BT116" s="34">
        <f t="shared" si="129"/>
        <v>13100.204250000003</v>
      </c>
      <c r="BU116" s="42">
        <f t="shared" si="130"/>
        <v>157202.45100000003</v>
      </c>
    </row>
    <row r="117" spans="1:75" s="2" customFormat="1" ht="15" customHeight="1">
      <c r="A117" s="26">
        <v>2</v>
      </c>
      <c r="B117" s="27" t="s">
        <v>349</v>
      </c>
      <c r="C117" s="27" t="s">
        <v>295</v>
      </c>
      <c r="D117" s="28" t="s">
        <v>296</v>
      </c>
      <c r="E117" s="77" t="s">
        <v>134</v>
      </c>
      <c r="F117" s="28"/>
      <c r="G117" s="29"/>
      <c r="H117" s="29"/>
      <c r="I117" s="27" t="s">
        <v>297</v>
      </c>
      <c r="J117" s="28" t="s">
        <v>187</v>
      </c>
      <c r="K117" s="28" t="s">
        <v>178</v>
      </c>
      <c r="L117" s="30" t="s">
        <v>298</v>
      </c>
      <c r="M117" s="86">
        <v>3.65</v>
      </c>
      <c r="N117" s="32">
        <v>17697</v>
      </c>
      <c r="O117" s="32">
        <f t="shared" si="177"/>
        <v>64594.049999999996</v>
      </c>
      <c r="P117" s="28">
        <v>7</v>
      </c>
      <c r="Q117" s="33"/>
      <c r="R117" s="28"/>
      <c r="S117" s="33"/>
      <c r="T117" s="33"/>
      <c r="U117" s="33"/>
      <c r="V117" s="33">
        <f t="shared" si="100"/>
        <v>7</v>
      </c>
      <c r="W117" s="33">
        <f t="shared" si="163"/>
        <v>0</v>
      </c>
      <c r="X117" s="33">
        <f t="shared" si="101"/>
        <v>0</v>
      </c>
      <c r="Y117" s="34">
        <f t="shared" si="102"/>
        <v>28259.896874999999</v>
      </c>
      <c r="Z117" s="34">
        <f t="shared" si="164"/>
        <v>0</v>
      </c>
      <c r="AA117" s="34">
        <f t="shared" si="104"/>
        <v>0</v>
      </c>
      <c r="AB117" s="34">
        <f t="shared" si="105"/>
        <v>0</v>
      </c>
      <c r="AC117" s="34">
        <f t="shared" si="165"/>
        <v>0</v>
      </c>
      <c r="AD117" s="34">
        <f t="shared" si="107"/>
        <v>0</v>
      </c>
      <c r="AE117" s="34">
        <f t="shared" si="108"/>
        <v>28259.896874999999</v>
      </c>
      <c r="AF117" s="34">
        <f t="shared" si="109"/>
        <v>28259.896874999999</v>
      </c>
      <c r="AG117" s="34">
        <f t="shared" si="110"/>
        <v>5651.9793749999999</v>
      </c>
      <c r="AH117" s="34">
        <f t="shared" si="111"/>
        <v>0</v>
      </c>
      <c r="AI117" s="34">
        <f t="shared" si="168"/>
        <v>62171.773125</v>
      </c>
      <c r="AJ117" s="35">
        <v>3.5</v>
      </c>
      <c r="AK117" s="36">
        <f t="shared" si="113"/>
        <v>1548.4875</v>
      </c>
      <c r="AL117" s="35"/>
      <c r="AM117" s="36">
        <f t="shared" si="114"/>
        <v>0</v>
      </c>
      <c r="AN117" s="36"/>
      <c r="AO117" s="36">
        <f t="shared" si="115"/>
        <v>1548.4875</v>
      </c>
      <c r="AP117" s="35"/>
      <c r="AQ117" s="36">
        <f t="shared" si="116"/>
        <v>0</v>
      </c>
      <c r="AR117" s="35"/>
      <c r="AS117" s="36">
        <f t="shared" si="117"/>
        <v>0</v>
      </c>
      <c r="AT117" s="36">
        <f t="shared" si="118"/>
        <v>0</v>
      </c>
      <c r="AU117" s="98">
        <f t="shared" si="119"/>
        <v>0</v>
      </c>
      <c r="AV117" s="37">
        <f t="shared" si="120"/>
        <v>0</v>
      </c>
      <c r="AW117" s="36">
        <f t="shared" si="121"/>
        <v>1548.4875</v>
      </c>
      <c r="AX117" s="38"/>
      <c r="AY117" s="39"/>
      <c r="AZ117" s="39"/>
      <c r="BA117" s="39"/>
      <c r="BB117" s="98">
        <f t="shared" si="122"/>
        <v>0</v>
      </c>
      <c r="BC117" s="33"/>
      <c r="BD117" s="33"/>
      <c r="BE117" s="34"/>
      <c r="BF117" s="99">
        <f t="shared" si="123"/>
        <v>0</v>
      </c>
      <c r="BG117" s="40">
        <f t="shared" si="124"/>
        <v>7</v>
      </c>
      <c r="BH117" s="99">
        <f t="shared" si="125"/>
        <v>16955.938124999997</v>
      </c>
      <c r="BI117" s="41">
        <f t="shared" si="126"/>
        <v>7</v>
      </c>
      <c r="BJ117" s="99"/>
      <c r="BK117" s="99"/>
      <c r="BL117" s="99"/>
      <c r="BM117" s="99"/>
      <c r="BN117" s="234"/>
      <c r="BO117" s="99">
        <f t="shared" si="127"/>
        <v>0</v>
      </c>
      <c r="BP117" s="34">
        <f t="shared" si="128"/>
        <v>18504.425624999996</v>
      </c>
      <c r="BQ117" s="34"/>
      <c r="BR117" s="34"/>
      <c r="BS117" s="34"/>
      <c r="BT117" s="34">
        <f t="shared" si="129"/>
        <v>80676.198749999996</v>
      </c>
      <c r="BU117" s="42">
        <f t="shared" si="130"/>
        <v>968114.38500000001</v>
      </c>
    </row>
    <row r="118" spans="1:75" s="2" customFormat="1" ht="15" customHeight="1">
      <c r="A118" s="26">
        <v>4</v>
      </c>
      <c r="B118" s="27" t="s">
        <v>350</v>
      </c>
      <c r="C118" s="27" t="s">
        <v>299</v>
      </c>
      <c r="D118" s="31" t="s">
        <v>97</v>
      </c>
      <c r="E118" s="167" t="s">
        <v>300</v>
      </c>
      <c r="F118" s="168"/>
      <c r="G118" s="169">
        <v>44440</v>
      </c>
      <c r="H118" s="169">
        <v>45901</v>
      </c>
      <c r="I118" s="27" t="s">
        <v>301</v>
      </c>
      <c r="J118" s="31" t="s">
        <v>152</v>
      </c>
      <c r="K118" s="170" t="s">
        <v>100</v>
      </c>
      <c r="L118" s="171" t="s">
        <v>302</v>
      </c>
      <c r="M118" s="31">
        <v>5.41</v>
      </c>
      <c r="N118" s="32">
        <v>17697</v>
      </c>
      <c r="O118" s="32">
        <f t="shared" si="177"/>
        <v>95740.77</v>
      </c>
      <c r="P118" s="44">
        <v>2</v>
      </c>
      <c r="Q118" s="31"/>
      <c r="R118" s="31">
        <v>3</v>
      </c>
      <c r="S118" s="33"/>
      <c r="T118" s="33"/>
      <c r="U118" s="33"/>
      <c r="V118" s="33">
        <f t="shared" si="100"/>
        <v>2</v>
      </c>
      <c r="W118" s="33">
        <f t="shared" si="163"/>
        <v>0</v>
      </c>
      <c r="X118" s="33">
        <f t="shared" si="101"/>
        <v>3</v>
      </c>
      <c r="Y118" s="34">
        <f t="shared" si="102"/>
        <v>11967.596250000001</v>
      </c>
      <c r="Z118" s="34">
        <f t="shared" si="164"/>
        <v>0</v>
      </c>
      <c r="AA118" s="34">
        <f t="shared" si="104"/>
        <v>17951.394375</v>
      </c>
      <c r="AB118" s="34">
        <f t="shared" si="105"/>
        <v>0</v>
      </c>
      <c r="AC118" s="34">
        <f t="shared" si="165"/>
        <v>0</v>
      </c>
      <c r="AD118" s="34">
        <f t="shared" si="107"/>
        <v>0</v>
      </c>
      <c r="AE118" s="34">
        <f t="shared" si="108"/>
        <v>29918.990624999999</v>
      </c>
      <c r="AF118" s="34">
        <f t="shared" si="109"/>
        <v>29918.990624999999</v>
      </c>
      <c r="AG118" s="34">
        <f t="shared" si="110"/>
        <v>5983.7981250000003</v>
      </c>
      <c r="AH118" s="34">
        <f t="shared" si="111"/>
        <v>0</v>
      </c>
      <c r="AI118" s="34">
        <f t="shared" si="168"/>
        <v>65821.779374999998</v>
      </c>
      <c r="AJ118" s="35"/>
      <c r="AK118" s="36">
        <f t="shared" si="113"/>
        <v>0</v>
      </c>
      <c r="AL118" s="35">
        <v>1</v>
      </c>
      <c r="AM118" s="36">
        <f t="shared" si="114"/>
        <v>553.03125</v>
      </c>
      <c r="AN118" s="36"/>
      <c r="AO118" s="36">
        <f t="shared" si="115"/>
        <v>553.03125</v>
      </c>
      <c r="AP118" s="35">
        <v>1.5</v>
      </c>
      <c r="AQ118" s="36">
        <f t="shared" si="116"/>
        <v>829.546875</v>
      </c>
      <c r="AR118" s="35"/>
      <c r="AS118" s="36">
        <f t="shared" si="117"/>
        <v>0</v>
      </c>
      <c r="AT118" s="36">
        <f t="shared" si="118"/>
        <v>1.5</v>
      </c>
      <c r="AU118" s="98">
        <f t="shared" si="119"/>
        <v>829.546875</v>
      </c>
      <c r="AV118" s="37">
        <f t="shared" si="120"/>
        <v>1.5</v>
      </c>
      <c r="AW118" s="36">
        <f t="shared" si="121"/>
        <v>1382.578125</v>
      </c>
      <c r="AX118" s="38"/>
      <c r="AY118" s="39"/>
      <c r="AZ118" s="39"/>
      <c r="BA118" s="39"/>
      <c r="BB118" s="98">
        <f t="shared" si="122"/>
        <v>0</v>
      </c>
      <c r="BC118" s="33"/>
      <c r="BD118" s="33"/>
      <c r="BE118" s="34"/>
      <c r="BF118" s="99">
        <f t="shared" si="123"/>
        <v>0</v>
      </c>
      <c r="BG118" s="40">
        <f t="shared" si="124"/>
        <v>5</v>
      </c>
      <c r="BH118" s="99">
        <f t="shared" si="125"/>
        <v>17951.394375</v>
      </c>
      <c r="BI118" s="41">
        <f t="shared" si="126"/>
        <v>5</v>
      </c>
      <c r="BJ118" s="99">
        <f>(AE118+AF118)*0.4</f>
        <v>23935.192500000001</v>
      </c>
      <c r="BK118" s="99">
        <v>36920</v>
      </c>
      <c r="BL118" s="99"/>
      <c r="BM118" s="99"/>
      <c r="BN118" s="234">
        <v>5</v>
      </c>
      <c r="BO118" s="99">
        <f t="shared" si="127"/>
        <v>2212.125</v>
      </c>
      <c r="BP118" s="34">
        <f t="shared" si="128"/>
        <v>82401.290000000008</v>
      </c>
      <c r="BQ118" s="34"/>
      <c r="BR118" s="34"/>
      <c r="BS118" s="34"/>
      <c r="BT118" s="34">
        <f t="shared" si="129"/>
        <v>148223.06937500002</v>
      </c>
      <c r="BU118" s="42">
        <f t="shared" si="130"/>
        <v>1778676.8325000003</v>
      </c>
      <c r="BW118" s="172"/>
    </row>
    <row r="119" spans="1:75" s="2" customFormat="1" ht="15" customHeight="1">
      <c r="A119" s="26">
        <v>5</v>
      </c>
      <c r="B119" s="27" t="s">
        <v>357</v>
      </c>
      <c r="C119" s="27" t="s">
        <v>157</v>
      </c>
      <c r="D119" s="28" t="s">
        <v>102</v>
      </c>
      <c r="E119" s="27" t="s">
        <v>158</v>
      </c>
      <c r="F119" s="28">
        <v>3</v>
      </c>
      <c r="G119" s="29"/>
      <c r="H119" s="29"/>
      <c r="I119" s="27" t="s">
        <v>303</v>
      </c>
      <c r="J119" s="28" t="s">
        <v>118</v>
      </c>
      <c r="K119" s="28" t="s">
        <v>119</v>
      </c>
      <c r="L119" s="43">
        <v>20</v>
      </c>
      <c r="M119" s="86">
        <v>5.08</v>
      </c>
      <c r="N119" s="44">
        <v>17697</v>
      </c>
      <c r="O119" s="44">
        <f t="shared" ref="O119:O137" si="178">N119*M119</f>
        <v>89900.76</v>
      </c>
      <c r="P119" s="28"/>
      <c r="Q119" s="28">
        <v>4</v>
      </c>
      <c r="R119" s="28">
        <v>2</v>
      </c>
      <c r="S119" s="33"/>
      <c r="T119" s="33"/>
      <c r="U119" s="33"/>
      <c r="V119" s="33">
        <f t="shared" si="100"/>
        <v>0</v>
      </c>
      <c r="W119" s="33">
        <f t="shared" si="163"/>
        <v>4</v>
      </c>
      <c r="X119" s="33">
        <f t="shared" si="101"/>
        <v>2</v>
      </c>
      <c r="Y119" s="34">
        <f t="shared" si="102"/>
        <v>0</v>
      </c>
      <c r="Z119" s="34">
        <f t="shared" si="164"/>
        <v>22475.19</v>
      </c>
      <c r="AA119" s="34">
        <f t="shared" si="104"/>
        <v>11237.594999999999</v>
      </c>
      <c r="AB119" s="34">
        <f t="shared" si="105"/>
        <v>0</v>
      </c>
      <c r="AC119" s="34">
        <f t="shared" si="165"/>
        <v>0</v>
      </c>
      <c r="AD119" s="34">
        <f t="shared" si="107"/>
        <v>0</v>
      </c>
      <c r="AE119" s="34">
        <f t="shared" si="108"/>
        <v>33712.784999999996</v>
      </c>
      <c r="AF119" s="34">
        <f t="shared" si="109"/>
        <v>33712.784999999996</v>
      </c>
      <c r="AG119" s="34">
        <f t="shared" si="110"/>
        <v>6742.5569999999998</v>
      </c>
      <c r="AH119" s="34">
        <f t="shared" si="111"/>
        <v>0</v>
      </c>
      <c r="AI119" s="34">
        <f t="shared" si="168"/>
        <v>74168.126999999993</v>
      </c>
      <c r="AJ119" s="35"/>
      <c r="AK119" s="36">
        <f t="shared" si="113"/>
        <v>0</v>
      </c>
      <c r="AL119" s="35"/>
      <c r="AM119" s="36">
        <f t="shared" si="114"/>
        <v>0</v>
      </c>
      <c r="AN119" s="36"/>
      <c r="AO119" s="36">
        <f t="shared" si="115"/>
        <v>0</v>
      </c>
      <c r="AP119" s="35"/>
      <c r="AQ119" s="36">
        <f t="shared" si="116"/>
        <v>0</v>
      </c>
      <c r="AR119" s="35"/>
      <c r="AS119" s="36">
        <f t="shared" si="117"/>
        <v>0</v>
      </c>
      <c r="AT119" s="36">
        <f t="shared" si="118"/>
        <v>0</v>
      </c>
      <c r="AU119" s="98">
        <f t="shared" si="119"/>
        <v>0</v>
      </c>
      <c r="AV119" s="37">
        <f t="shared" si="120"/>
        <v>0</v>
      </c>
      <c r="AW119" s="36">
        <f t="shared" si="121"/>
        <v>0</v>
      </c>
      <c r="AX119" s="38"/>
      <c r="AY119" s="39"/>
      <c r="AZ119" s="39"/>
      <c r="BA119" s="39"/>
      <c r="BB119" s="98">
        <f t="shared" si="122"/>
        <v>0</v>
      </c>
      <c r="BC119" s="33"/>
      <c r="BD119" s="33"/>
      <c r="BE119" s="34"/>
      <c r="BF119" s="99">
        <f t="shared" si="123"/>
        <v>0</v>
      </c>
      <c r="BG119" s="40">
        <f t="shared" si="124"/>
        <v>6</v>
      </c>
      <c r="BH119" s="99">
        <f t="shared" si="125"/>
        <v>20227.670999999998</v>
      </c>
      <c r="BI119" s="41">
        <f t="shared" si="126"/>
        <v>6</v>
      </c>
      <c r="BJ119" s="99">
        <f>(AE119+AF119)*0.3</f>
        <v>20227.670999999998</v>
      </c>
      <c r="BK119" s="99"/>
      <c r="BL119" s="99"/>
      <c r="BM119" s="99"/>
      <c r="BN119" s="234">
        <f t="shared" ref="BN119:BN137" si="179">BI119</f>
        <v>6</v>
      </c>
      <c r="BO119" s="99">
        <f t="shared" si="127"/>
        <v>2654.55</v>
      </c>
      <c r="BP119" s="34">
        <f t="shared" si="128"/>
        <v>43109.892</v>
      </c>
      <c r="BQ119" s="34"/>
      <c r="BR119" s="34"/>
      <c r="BS119" s="34"/>
      <c r="BT119" s="34">
        <f t="shared" si="129"/>
        <v>117278.019</v>
      </c>
      <c r="BU119" s="42">
        <f t="shared" si="130"/>
        <v>1407336.2280000001</v>
      </c>
    </row>
    <row r="120" spans="1:75" s="2" customFormat="1" ht="15" customHeight="1">
      <c r="A120" s="26">
        <v>6</v>
      </c>
      <c r="B120" s="27" t="s">
        <v>357</v>
      </c>
      <c r="C120" s="27" t="s">
        <v>265</v>
      </c>
      <c r="D120" s="28" t="s">
        <v>102</v>
      </c>
      <c r="E120" s="27" t="s">
        <v>158</v>
      </c>
      <c r="F120" s="28">
        <v>3</v>
      </c>
      <c r="G120" s="29"/>
      <c r="H120" s="29"/>
      <c r="I120" s="27" t="s">
        <v>346</v>
      </c>
      <c r="J120" s="28" t="s">
        <v>118</v>
      </c>
      <c r="K120" s="28" t="s">
        <v>119</v>
      </c>
      <c r="L120" s="43">
        <v>20</v>
      </c>
      <c r="M120" s="86">
        <v>5.08</v>
      </c>
      <c r="N120" s="44">
        <v>17697</v>
      </c>
      <c r="O120" s="44">
        <f t="shared" ref="O120" si="180">N120*M120</f>
        <v>89900.76</v>
      </c>
      <c r="P120" s="28"/>
      <c r="Q120" s="28"/>
      <c r="R120" s="28">
        <v>1</v>
      </c>
      <c r="S120" s="33"/>
      <c r="T120" s="33"/>
      <c r="U120" s="33"/>
      <c r="V120" s="33">
        <f t="shared" si="100"/>
        <v>0</v>
      </c>
      <c r="W120" s="33">
        <f t="shared" si="163"/>
        <v>0</v>
      </c>
      <c r="X120" s="33">
        <f t="shared" si="101"/>
        <v>1</v>
      </c>
      <c r="Y120" s="34">
        <f t="shared" si="102"/>
        <v>0</v>
      </c>
      <c r="Z120" s="34">
        <f t="shared" si="164"/>
        <v>0</v>
      </c>
      <c r="AA120" s="34">
        <f t="shared" si="104"/>
        <v>5618.7974999999997</v>
      </c>
      <c r="AB120" s="34">
        <f t="shared" si="105"/>
        <v>0</v>
      </c>
      <c r="AC120" s="34">
        <f t="shared" si="165"/>
        <v>0</v>
      </c>
      <c r="AD120" s="34">
        <f t="shared" si="107"/>
        <v>0</v>
      </c>
      <c r="AE120" s="34">
        <f t="shared" si="108"/>
        <v>5618.7974999999997</v>
      </c>
      <c r="AF120" s="34">
        <f t="shared" si="109"/>
        <v>5618.7974999999997</v>
      </c>
      <c r="AG120" s="34">
        <f t="shared" si="110"/>
        <v>1123.7594999999999</v>
      </c>
      <c r="AH120" s="34">
        <f t="shared" si="111"/>
        <v>0</v>
      </c>
      <c r="AI120" s="34">
        <f t="shared" si="168"/>
        <v>12361.354499999999</v>
      </c>
      <c r="AJ120" s="35"/>
      <c r="AK120" s="36">
        <f t="shared" si="113"/>
        <v>0</v>
      </c>
      <c r="AL120" s="35"/>
      <c r="AM120" s="36">
        <f t="shared" si="114"/>
        <v>0</v>
      </c>
      <c r="AN120" s="36"/>
      <c r="AO120" s="36">
        <f t="shared" si="115"/>
        <v>0</v>
      </c>
      <c r="AP120" s="35"/>
      <c r="AQ120" s="36">
        <f t="shared" si="116"/>
        <v>0</v>
      </c>
      <c r="AR120" s="35"/>
      <c r="AS120" s="36">
        <f t="shared" si="117"/>
        <v>0</v>
      </c>
      <c r="AT120" s="36">
        <f t="shared" si="118"/>
        <v>0</v>
      </c>
      <c r="AU120" s="98">
        <f t="shared" si="119"/>
        <v>0</v>
      </c>
      <c r="AV120" s="37">
        <f t="shared" si="120"/>
        <v>0</v>
      </c>
      <c r="AW120" s="36">
        <f t="shared" si="121"/>
        <v>0</v>
      </c>
      <c r="AX120" s="38"/>
      <c r="AY120" s="39"/>
      <c r="AZ120" s="39"/>
      <c r="BA120" s="39"/>
      <c r="BB120" s="98">
        <f t="shared" si="122"/>
        <v>0</v>
      </c>
      <c r="BC120" s="33"/>
      <c r="BD120" s="33"/>
      <c r="BE120" s="34"/>
      <c r="BF120" s="99">
        <f t="shared" si="123"/>
        <v>0</v>
      </c>
      <c r="BG120" s="40">
        <f t="shared" si="124"/>
        <v>1</v>
      </c>
      <c r="BH120" s="99">
        <f t="shared" si="125"/>
        <v>3371.2784999999999</v>
      </c>
      <c r="BI120" s="41">
        <f t="shared" si="126"/>
        <v>1</v>
      </c>
      <c r="BJ120" s="99">
        <f>(AE120+AF120)*0.3</f>
        <v>3371.2784999999999</v>
      </c>
      <c r="BK120" s="99"/>
      <c r="BL120" s="99"/>
      <c r="BM120" s="99"/>
      <c r="BN120" s="234">
        <f t="shared" si="179"/>
        <v>1</v>
      </c>
      <c r="BO120" s="99">
        <f t="shared" si="127"/>
        <v>442.42500000000001</v>
      </c>
      <c r="BP120" s="34">
        <f>AU120+BB120+BF120+BH120+BJ120+BK120+BL120+BM120+BO120+AO120</f>
        <v>7184.982</v>
      </c>
      <c r="BQ120" s="34"/>
      <c r="BR120" s="34"/>
      <c r="BS120" s="34"/>
      <c r="BT120" s="34">
        <f t="shared" si="129"/>
        <v>19546.336499999998</v>
      </c>
      <c r="BU120" s="42">
        <f t="shared" si="130"/>
        <v>234556.03799999997</v>
      </c>
    </row>
    <row r="121" spans="1:75" s="208" customFormat="1" ht="18" customHeight="1">
      <c r="A121" s="26">
        <v>7</v>
      </c>
      <c r="B121" s="27" t="s">
        <v>351</v>
      </c>
      <c r="C121" s="27" t="s">
        <v>110</v>
      </c>
      <c r="D121" s="28" t="s">
        <v>102</v>
      </c>
      <c r="E121" s="27" t="s">
        <v>304</v>
      </c>
      <c r="F121" s="28"/>
      <c r="G121" s="29"/>
      <c r="H121" s="29"/>
      <c r="I121" s="27" t="s">
        <v>305</v>
      </c>
      <c r="J121" s="28" t="s">
        <v>112</v>
      </c>
      <c r="K121" s="28" t="s">
        <v>113</v>
      </c>
      <c r="L121" s="43" t="s">
        <v>306</v>
      </c>
      <c r="M121" s="86">
        <v>4.0999999999999996</v>
      </c>
      <c r="N121" s="44">
        <v>17697</v>
      </c>
      <c r="O121" s="44">
        <f t="shared" si="178"/>
        <v>72557.7</v>
      </c>
      <c r="P121" s="31">
        <v>2</v>
      </c>
      <c r="Q121" s="28"/>
      <c r="R121" s="28">
        <v>2</v>
      </c>
      <c r="S121" s="33"/>
      <c r="T121" s="33"/>
      <c r="U121" s="33"/>
      <c r="V121" s="33">
        <f t="shared" si="100"/>
        <v>2</v>
      </c>
      <c r="W121" s="33">
        <f t="shared" si="163"/>
        <v>0</v>
      </c>
      <c r="X121" s="33">
        <f t="shared" si="101"/>
        <v>2</v>
      </c>
      <c r="Y121" s="34">
        <f t="shared" si="102"/>
        <v>9069.7124999999996</v>
      </c>
      <c r="Z121" s="34">
        <f t="shared" si="164"/>
        <v>0</v>
      </c>
      <c r="AA121" s="34">
        <f t="shared" si="104"/>
        <v>9069.7124999999996</v>
      </c>
      <c r="AB121" s="34">
        <f t="shared" si="105"/>
        <v>0</v>
      </c>
      <c r="AC121" s="34">
        <f t="shared" si="165"/>
        <v>0</v>
      </c>
      <c r="AD121" s="34">
        <f t="shared" si="107"/>
        <v>0</v>
      </c>
      <c r="AE121" s="34">
        <f t="shared" si="108"/>
        <v>18139.424999999999</v>
      </c>
      <c r="AF121" s="34">
        <f t="shared" si="109"/>
        <v>18139.424999999999</v>
      </c>
      <c r="AG121" s="34">
        <f t="shared" si="110"/>
        <v>3627.8850000000002</v>
      </c>
      <c r="AH121" s="34">
        <f t="shared" si="111"/>
        <v>0</v>
      </c>
      <c r="AI121" s="34">
        <f t="shared" si="168"/>
        <v>39906.735000000001</v>
      </c>
      <c r="AJ121" s="35"/>
      <c r="AK121" s="36">
        <f t="shared" si="113"/>
        <v>0</v>
      </c>
      <c r="AL121" s="35"/>
      <c r="AM121" s="36">
        <f t="shared" si="114"/>
        <v>0</v>
      </c>
      <c r="AN121" s="36"/>
      <c r="AO121" s="36">
        <f t="shared" si="115"/>
        <v>0</v>
      </c>
      <c r="AP121" s="35"/>
      <c r="AQ121" s="36">
        <f t="shared" si="116"/>
        <v>0</v>
      </c>
      <c r="AR121" s="35">
        <v>1</v>
      </c>
      <c r="AS121" s="36">
        <f t="shared" si="117"/>
        <v>442.42500000000001</v>
      </c>
      <c r="AT121" s="36">
        <f t="shared" si="118"/>
        <v>1</v>
      </c>
      <c r="AU121" s="98">
        <f t="shared" si="119"/>
        <v>442.42500000000001</v>
      </c>
      <c r="AV121" s="37">
        <f t="shared" si="120"/>
        <v>1</v>
      </c>
      <c r="AW121" s="36">
        <f t="shared" si="121"/>
        <v>442.42500000000001</v>
      </c>
      <c r="AX121" s="38"/>
      <c r="AY121" s="39"/>
      <c r="AZ121" s="39"/>
      <c r="BA121" s="39"/>
      <c r="BB121" s="98">
        <f t="shared" si="122"/>
        <v>0</v>
      </c>
      <c r="BC121" s="33"/>
      <c r="BD121" s="33"/>
      <c r="BE121" s="34"/>
      <c r="BF121" s="99">
        <f t="shared" si="123"/>
        <v>0</v>
      </c>
      <c r="BG121" s="40">
        <f t="shared" si="124"/>
        <v>4</v>
      </c>
      <c r="BH121" s="99">
        <f t="shared" si="125"/>
        <v>10883.654999999999</v>
      </c>
      <c r="BI121" s="41"/>
      <c r="BJ121" s="99"/>
      <c r="BK121" s="99"/>
      <c r="BL121" s="99"/>
      <c r="BM121" s="99"/>
      <c r="BN121" s="234">
        <v>2</v>
      </c>
      <c r="BO121" s="99">
        <f t="shared" si="127"/>
        <v>884.85</v>
      </c>
      <c r="BP121" s="34">
        <f>AU121+BB121+BF121+BH121+BJ121+BK121+BL121+BM121+BO121+AO121</f>
        <v>12210.929999999998</v>
      </c>
      <c r="BQ121" s="34"/>
      <c r="BR121" s="34"/>
      <c r="BS121" s="34"/>
      <c r="BT121" s="34">
        <f t="shared" si="129"/>
        <v>52117.665000000001</v>
      </c>
      <c r="BU121" s="42">
        <f t="shared" si="130"/>
        <v>625411.98</v>
      </c>
      <c r="BV121" s="2"/>
      <c r="BW121" s="209"/>
    </row>
    <row r="122" spans="1:75" s="2" customFormat="1" ht="15" customHeight="1">
      <c r="A122" s="26">
        <v>8</v>
      </c>
      <c r="B122" s="27" t="s">
        <v>349</v>
      </c>
      <c r="C122" s="27" t="s">
        <v>307</v>
      </c>
      <c r="D122" s="28" t="s">
        <v>102</v>
      </c>
      <c r="E122" s="27" t="s">
        <v>161</v>
      </c>
      <c r="F122" s="28">
        <v>1</v>
      </c>
      <c r="G122" s="90">
        <v>43661</v>
      </c>
      <c r="H122" s="90">
        <v>45488</v>
      </c>
      <c r="I122" s="27" t="s">
        <v>308</v>
      </c>
      <c r="J122" s="28" t="s">
        <v>152</v>
      </c>
      <c r="K122" s="28" t="s">
        <v>100</v>
      </c>
      <c r="L122" s="30">
        <v>36.020000000000003</v>
      </c>
      <c r="M122" s="31">
        <v>5.41</v>
      </c>
      <c r="N122" s="32">
        <v>17697</v>
      </c>
      <c r="O122" s="32">
        <f t="shared" si="178"/>
        <v>95740.77</v>
      </c>
      <c r="P122" s="28">
        <v>5</v>
      </c>
      <c r="Q122" s="31"/>
      <c r="R122" s="31"/>
      <c r="S122" s="33"/>
      <c r="T122" s="33"/>
      <c r="U122" s="33"/>
      <c r="V122" s="33">
        <f t="shared" si="100"/>
        <v>5</v>
      </c>
      <c r="W122" s="33">
        <f t="shared" si="163"/>
        <v>0</v>
      </c>
      <c r="X122" s="33">
        <f t="shared" si="101"/>
        <v>0</v>
      </c>
      <c r="Y122" s="34">
        <f t="shared" si="102"/>
        <v>29918.990625000002</v>
      </c>
      <c r="Z122" s="34">
        <f t="shared" si="164"/>
        <v>0</v>
      </c>
      <c r="AA122" s="34">
        <f t="shared" si="104"/>
        <v>0</v>
      </c>
      <c r="AB122" s="34">
        <f t="shared" si="105"/>
        <v>0</v>
      </c>
      <c r="AC122" s="34">
        <f t="shared" si="165"/>
        <v>0</v>
      </c>
      <c r="AD122" s="34">
        <f t="shared" si="107"/>
        <v>0</v>
      </c>
      <c r="AE122" s="34">
        <f t="shared" si="108"/>
        <v>29918.990625000002</v>
      </c>
      <c r="AF122" s="34">
        <f t="shared" si="109"/>
        <v>29918.990625000002</v>
      </c>
      <c r="AG122" s="34">
        <f t="shared" si="110"/>
        <v>5983.7981250000012</v>
      </c>
      <c r="AH122" s="34">
        <f t="shared" si="111"/>
        <v>0</v>
      </c>
      <c r="AI122" s="34">
        <f t="shared" si="168"/>
        <v>65821.779375000013</v>
      </c>
      <c r="AJ122" s="35">
        <v>2.5</v>
      </c>
      <c r="AK122" s="36">
        <f t="shared" si="113"/>
        <v>1106.0625</v>
      </c>
      <c r="AL122" s="35"/>
      <c r="AM122" s="36">
        <f t="shared" si="114"/>
        <v>0</v>
      </c>
      <c r="AN122" s="36"/>
      <c r="AO122" s="36">
        <f t="shared" si="115"/>
        <v>1106.0625</v>
      </c>
      <c r="AP122" s="35"/>
      <c r="AQ122" s="36">
        <f t="shared" si="116"/>
        <v>0</v>
      </c>
      <c r="AR122" s="35"/>
      <c r="AS122" s="36">
        <f t="shared" si="117"/>
        <v>0</v>
      </c>
      <c r="AT122" s="36">
        <f t="shared" si="118"/>
        <v>0</v>
      </c>
      <c r="AU122" s="98">
        <f t="shared" si="119"/>
        <v>0</v>
      </c>
      <c r="AV122" s="37">
        <f t="shared" si="120"/>
        <v>0</v>
      </c>
      <c r="AW122" s="36">
        <f t="shared" si="121"/>
        <v>1106.0625</v>
      </c>
      <c r="AX122" s="38"/>
      <c r="AY122" s="39"/>
      <c r="AZ122" s="39"/>
      <c r="BA122" s="39"/>
      <c r="BB122" s="98">
        <f t="shared" si="122"/>
        <v>0</v>
      </c>
      <c r="BC122" s="33"/>
      <c r="BD122" s="33"/>
      <c r="BE122" s="34"/>
      <c r="BF122" s="99">
        <f t="shared" si="123"/>
        <v>0</v>
      </c>
      <c r="BG122" s="40">
        <f t="shared" si="124"/>
        <v>5</v>
      </c>
      <c r="BH122" s="99">
        <f t="shared" si="125"/>
        <v>17951.394375</v>
      </c>
      <c r="BI122" s="41">
        <f t="shared" si="126"/>
        <v>5</v>
      </c>
      <c r="BJ122" s="99">
        <f>(AE122+AF122)*0.4</f>
        <v>23935.192500000005</v>
      </c>
      <c r="BK122" s="99"/>
      <c r="BL122" s="99"/>
      <c r="BM122" s="99"/>
      <c r="BN122" s="234">
        <v>3</v>
      </c>
      <c r="BO122" s="99">
        <f t="shared" si="127"/>
        <v>1327.2750000000001</v>
      </c>
      <c r="BP122" s="34">
        <f t="shared" si="128"/>
        <v>44319.92437500001</v>
      </c>
      <c r="BQ122" s="34"/>
      <c r="BR122" s="34"/>
      <c r="BS122" s="34"/>
      <c r="BT122" s="34">
        <f t="shared" si="129"/>
        <v>110141.70375000002</v>
      </c>
      <c r="BU122" s="42">
        <f t="shared" si="130"/>
        <v>1321700.4450000003</v>
      </c>
    </row>
    <row r="123" spans="1:75" s="2" customFormat="1" ht="15" customHeight="1">
      <c r="A123" s="26">
        <v>9</v>
      </c>
      <c r="B123" s="27" t="s">
        <v>354</v>
      </c>
      <c r="C123" s="27" t="s">
        <v>129</v>
      </c>
      <c r="D123" s="28" t="s">
        <v>102</v>
      </c>
      <c r="E123" s="27" t="s">
        <v>170</v>
      </c>
      <c r="F123" s="28">
        <v>3</v>
      </c>
      <c r="G123" s="29">
        <v>44193</v>
      </c>
      <c r="H123" s="29">
        <v>46019</v>
      </c>
      <c r="I123" s="27" t="s">
        <v>309</v>
      </c>
      <c r="J123" s="28" t="s">
        <v>104</v>
      </c>
      <c r="K123" s="31" t="s">
        <v>105</v>
      </c>
      <c r="L123" s="30" t="s">
        <v>310</v>
      </c>
      <c r="M123" s="31">
        <v>5.2</v>
      </c>
      <c r="N123" s="32">
        <v>17697</v>
      </c>
      <c r="O123" s="32">
        <f t="shared" si="178"/>
        <v>92024.400000000009</v>
      </c>
      <c r="P123" s="28"/>
      <c r="Q123" s="28">
        <v>6</v>
      </c>
      <c r="R123" s="28">
        <v>4</v>
      </c>
      <c r="S123" s="45">
        <f>SUM(S125:S127)</f>
        <v>0</v>
      </c>
      <c r="T123" s="45">
        <f>SUM(T125:T127)</f>
        <v>0</v>
      </c>
      <c r="U123" s="45">
        <f>SUM(U125:U127)</f>
        <v>0</v>
      </c>
      <c r="V123" s="33">
        <f t="shared" si="100"/>
        <v>0</v>
      </c>
      <c r="W123" s="33">
        <f t="shared" si="163"/>
        <v>6</v>
      </c>
      <c r="X123" s="33">
        <f t="shared" si="101"/>
        <v>4</v>
      </c>
      <c r="Y123" s="34">
        <f t="shared" si="102"/>
        <v>0</v>
      </c>
      <c r="Z123" s="34">
        <f t="shared" si="164"/>
        <v>34509.15</v>
      </c>
      <c r="AA123" s="34">
        <f t="shared" si="104"/>
        <v>23006.100000000002</v>
      </c>
      <c r="AB123" s="34">
        <f t="shared" si="105"/>
        <v>0</v>
      </c>
      <c r="AC123" s="34">
        <f t="shared" si="165"/>
        <v>0</v>
      </c>
      <c r="AD123" s="34">
        <f t="shared" si="107"/>
        <v>0</v>
      </c>
      <c r="AE123" s="34">
        <f t="shared" si="108"/>
        <v>57515.25</v>
      </c>
      <c r="AF123" s="34">
        <f t="shared" si="109"/>
        <v>57515.25</v>
      </c>
      <c r="AG123" s="34">
        <f t="shared" si="110"/>
        <v>11503.050000000001</v>
      </c>
      <c r="AH123" s="34">
        <f t="shared" si="111"/>
        <v>0</v>
      </c>
      <c r="AI123" s="34">
        <f t="shared" si="168"/>
        <v>126533.55</v>
      </c>
      <c r="AJ123" s="35"/>
      <c r="AK123" s="36">
        <f t="shared" si="113"/>
        <v>0</v>
      </c>
      <c r="AL123" s="35"/>
      <c r="AM123" s="36">
        <f t="shared" si="114"/>
        <v>0</v>
      </c>
      <c r="AN123" s="36"/>
      <c r="AO123" s="36">
        <f t="shared" si="115"/>
        <v>0</v>
      </c>
      <c r="AP123" s="35"/>
      <c r="AQ123" s="36">
        <f t="shared" si="116"/>
        <v>0</v>
      </c>
      <c r="AR123" s="35">
        <v>5</v>
      </c>
      <c r="AS123" s="36">
        <f t="shared" si="117"/>
        <v>2212.125</v>
      </c>
      <c r="AT123" s="36">
        <f t="shared" si="118"/>
        <v>5</v>
      </c>
      <c r="AU123" s="98">
        <f t="shared" si="119"/>
        <v>2212.125</v>
      </c>
      <c r="AV123" s="37">
        <f t="shared" si="120"/>
        <v>5</v>
      </c>
      <c r="AW123" s="36">
        <f t="shared" si="121"/>
        <v>2212.125</v>
      </c>
      <c r="AX123" s="38"/>
      <c r="AY123" s="39"/>
      <c r="AZ123" s="39"/>
      <c r="BA123" s="39"/>
      <c r="BB123" s="98">
        <f t="shared" si="122"/>
        <v>0</v>
      </c>
      <c r="BC123" s="33"/>
      <c r="BD123" s="33"/>
      <c r="BE123" s="34"/>
      <c r="BF123" s="99">
        <f t="shared" si="123"/>
        <v>0</v>
      </c>
      <c r="BG123" s="40">
        <f t="shared" si="124"/>
        <v>10</v>
      </c>
      <c r="BH123" s="99">
        <f t="shared" si="125"/>
        <v>34509.15</v>
      </c>
      <c r="BI123" s="41">
        <f t="shared" si="126"/>
        <v>10</v>
      </c>
      <c r="BJ123" s="99">
        <f>(AE123+AF123)*0.35</f>
        <v>40260.674999999996</v>
      </c>
      <c r="BK123" s="99"/>
      <c r="BL123" s="99"/>
      <c r="BM123" s="99"/>
      <c r="BN123" s="234">
        <f t="shared" si="179"/>
        <v>10</v>
      </c>
      <c r="BO123" s="99">
        <f t="shared" si="127"/>
        <v>4424.25</v>
      </c>
      <c r="BP123" s="34">
        <f t="shared" si="128"/>
        <v>81406.2</v>
      </c>
      <c r="BQ123" s="34"/>
      <c r="BR123" s="34"/>
      <c r="BS123" s="34"/>
      <c r="BT123" s="34">
        <f t="shared" si="129"/>
        <v>207939.75</v>
      </c>
      <c r="BU123" s="42">
        <f t="shared" si="130"/>
        <v>2495277</v>
      </c>
    </row>
    <row r="124" spans="1:75" s="2" customFormat="1" ht="15" customHeight="1">
      <c r="A124" s="26">
        <v>10</v>
      </c>
      <c r="B124" s="27" t="s">
        <v>350</v>
      </c>
      <c r="C124" s="27" t="s">
        <v>272</v>
      </c>
      <c r="D124" s="28" t="s">
        <v>102</v>
      </c>
      <c r="E124" s="27" t="s">
        <v>173</v>
      </c>
      <c r="F124" s="28">
        <v>10</v>
      </c>
      <c r="G124" s="29">
        <v>45169</v>
      </c>
      <c r="H124" s="29">
        <v>46996</v>
      </c>
      <c r="I124" s="27" t="s">
        <v>172</v>
      </c>
      <c r="J124" s="28" t="s">
        <v>152</v>
      </c>
      <c r="K124" s="28" t="s">
        <v>100</v>
      </c>
      <c r="L124" s="30" t="s">
        <v>174</v>
      </c>
      <c r="M124" s="31">
        <v>5.41</v>
      </c>
      <c r="N124" s="32">
        <v>17697</v>
      </c>
      <c r="O124" s="32">
        <f t="shared" si="178"/>
        <v>95740.77</v>
      </c>
      <c r="P124" s="31"/>
      <c r="Q124" s="28">
        <v>3</v>
      </c>
      <c r="R124" s="28"/>
      <c r="S124" s="45"/>
      <c r="T124" s="45"/>
      <c r="U124" s="45"/>
      <c r="V124" s="33"/>
      <c r="W124" s="33"/>
      <c r="X124" s="33"/>
      <c r="Y124" s="34">
        <f t="shared" si="102"/>
        <v>0</v>
      </c>
      <c r="Z124" s="34">
        <f t="shared" si="164"/>
        <v>17951.394375</v>
      </c>
      <c r="AA124" s="34">
        <f t="shared" si="104"/>
        <v>0</v>
      </c>
      <c r="AB124" s="34"/>
      <c r="AC124" s="34"/>
      <c r="AD124" s="34"/>
      <c r="AE124" s="34">
        <f t="shared" si="108"/>
        <v>17951.394375</v>
      </c>
      <c r="AF124" s="34">
        <f t="shared" si="109"/>
        <v>17951.394375</v>
      </c>
      <c r="AG124" s="34">
        <f t="shared" si="110"/>
        <v>3590.278875</v>
      </c>
      <c r="AH124" s="34"/>
      <c r="AI124" s="34">
        <f t="shared" si="168"/>
        <v>39493.067624999996</v>
      </c>
      <c r="AJ124" s="35"/>
      <c r="AK124" s="36"/>
      <c r="AL124" s="35"/>
      <c r="AM124" s="36"/>
      <c r="AN124" s="36"/>
      <c r="AO124" s="36"/>
      <c r="AP124" s="35">
        <v>1.5</v>
      </c>
      <c r="AQ124" s="36">
        <f t="shared" si="116"/>
        <v>829.546875</v>
      </c>
      <c r="AR124" s="35"/>
      <c r="AS124" s="36"/>
      <c r="AT124" s="46">
        <v>1.5</v>
      </c>
      <c r="AU124" s="98">
        <f t="shared" si="119"/>
        <v>829.546875</v>
      </c>
      <c r="AV124" s="37">
        <v>1.5</v>
      </c>
      <c r="AW124" s="36">
        <v>830</v>
      </c>
      <c r="AX124" s="38"/>
      <c r="AY124" s="39"/>
      <c r="AZ124" s="39"/>
      <c r="BA124" s="39"/>
      <c r="BB124" s="98"/>
      <c r="BC124" s="33"/>
      <c r="BD124" s="33"/>
      <c r="BE124" s="34"/>
      <c r="BF124" s="99"/>
      <c r="BG124" s="40">
        <v>3</v>
      </c>
      <c r="BH124" s="99">
        <f t="shared" si="125"/>
        <v>10770.836625</v>
      </c>
      <c r="BI124" s="41">
        <v>3</v>
      </c>
      <c r="BJ124" s="99">
        <f>(AE124+AF124)*0.4</f>
        <v>14361.1155</v>
      </c>
      <c r="BK124" s="99"/>
      <c r="BL124" s="99"/>
      <c r="BM124" s="99"/>
      <c r="BN124" s="234">
        <v>3</v>
      </c>
      <c r="BO124" s="99">
        <f t="shared" si="127"/>
        <v>1327.2750000000001</v>
      </c>
      <c r="BP124" s="34">
        <f t="shared" si="128"/>
        <v>27288.774000000001</v>
      </c>
      <c r="BQ124" s="34"/>
      <c r="BR124" s="34"/>
      <c r="BS124" s="34"/>
      <c r="BT124" s="34">
        <f t="shared" si="129"/>
        <v>66781.841625000001</v>
      </c>
      <c r="BU124" s="42">
        <f t="shared" si="130"/>
        <v>801382.09950000001</v>
      </c>
    </row>
    <row r="125" spans="1:75" s="2" customFormat="1" ht="15" customHeight="1">
      <c r="A125" s="26">
        <v>11</v>
      </c>
      <c r="B125" s="27" t="s">
        <v>358</v>
      </c>
      <c r="C125" s="27" t="s">
        <v>188</v>
      </c>
      <c r="D125" s="28" t="s">
        <v>102</v>
      </c>
      <c r="E125" s="27" t="s">
        <v>193</v>
      </c>
      <c r="F125" s="28">
        <v>6</v>
      </c>
      <c r="G125" s="29">
        <v>44072</v>
      </c>
      <c r="H125" s="29">
        <v>45898</v>
      </c>
      <c r="I125" s="27" t="s">
        <v>345</v>
      </c>
      <c r="J125" s="28" t="s">
        <v>118</v>
      </c>
      <c r="K125" s="31" t="s">
        <v>119</v>
      </c>
      <c r="L125" s="30" t="s">
        <v>190</v>
      </c>
      <c r="M125" s="31">
        <v>4.99</v>
      </c>
      <c r="N125" s="32">
        <v>17697</v>
      </c>
      <c r="O125" s="32">
        <f t="shared" si="178"/>
        <v>88308.03</v>
      </c>
      <c r="P125" s="31"/>
      <c r="Q125" s="28">
        <v>2</v>
      </c>
      <c r="R125" s="28"/>
      <c r="S125" s="33"/>
      <c r="T125" s="33"/>
      <c r="U125" s="33"/>
      <c r="V125" s="33">
        <f t="shared" si="100"/>
        <v>0</v>
      </c>
      <c r="W125" s="33">
        <f t="shared" si="163"/>
        <v>2</v>
      </c>
      <c r="X125" s="33">
        <f t="shared" si="101"/>
        <v>0</v>
      </c>
      <c r="Y125" s="34">
        <f t="shared" si="102"/>
        <v>0</v>
      </c>
      <c r="Z125" s="34">
        <f t="shared" si="164"/>
        <v>11038.50375</v>
      </c>
      <c r="AA125" s="34">
        <f t="shared" si="104"/>
        <v>0</v>
      </c>
      <c r="AB125" s="34">
        <f t="shared" si="105"/>
        <v>0</v>
      </c>
      <c r="AC125" s="34">
        <f t="shared" si="165"/>
        <v>0</v>
      </c>
      <c r="AD125" s="34">
        <f t="shared" si="107"/>
        <v>0</v>
      </c>
      <c r="AE125" s="34">
        <f t="shared" si="108"/>
        <v>11038.50375</v>
      </c>
      <c r="AF125" s="34">
        <f t="shared" si="109"/>
        <v>11038.50375</v>
      </c>
      <c r="AG125" s="34">
        <f t="shared" si="110"/>
        <v>2207.70075</v>
      </c>
      <c r="AH125" s="34">
        <f t="shared" si="111"/>
        <v>0</v>
      </c>
      <c r="AI125" s="34">
        <f t="shared" si="168"/>
        <v>24284.70825</v>
      </c>
      <c r="AJ125" s="35"/>
      <c r="AK125" s="36">
        <f t="shared" si="113"/>
        <v>0</v>
      </c>
      <c r="AL125" s="35"/>
      <c r="AM125" s="36">
        <f t="shared" si="114"/>
        <v>0</v>
      </c>
      <c r="AN125" s="36"/>
      <c r="AO125" s="36">
        <f t="shared" si="115"/>
        <v>0</v>
      </c>
      <c r="AP125" s="35"/>
      <c r="AQ125" s="36">
        <f t="shared" si="116"/>
        <v>0</v>
      </c>
      <c r="AR125" s="35">
        <v>1.5</v>
      </c>
      <c r="AS125" s="36">
        <f t="shared" si="117"/>
        <v>663.63750000000005</v>
      </c>
      <c r="AT125" s="36">
        <f t="shared" si="118"/>
        <v>1.5</v>
      </c>
      <c r="AU125" s="98">
        <f t="shared" si="119"/>
        <v>663.63750000000005</v>
      </c>
      <c r="AV125" s="37">
        <f t="shared" si="120"/>
        <v>1.5</v>
      </c>
      <c r="AW125" s="36">
        <f t="shared" si="121"/>
        <v>663.63750000000005</v>
      </c>
      <c r="AX125" s="38"/>
      <c r="AY125" s="39"/>
      <c r="AZ125" s="39"/>
      <c r="BA125" s="39"/>
      <c r="BB125" s="98">
        <f t="shared" si="122"/>
        <v>0</v>
      </c>
      <c r="BC125" s="33"/>
      <c r="BD125" s="33"/>
      <c r="BE125" s="34"/>
      <c r="BF125" s="99">
        <f t="shared" si="123"/>
        <v>0</v>
      </c>
      <c r="BG125" s="40">
        <f t="shared" si="124"/>
        <v>2</v>
      </c>
      <c r="BH125" s="99">
        <f t="shared" si="125"/>
        <v>6623.1022499999999</v>
      </c>
      <c r="BI125" s="41">
        <f t="shared" si="126"/>
        <v>2</v>
      </c>
      <c r="BJ125" s="99">
        <f>(AE125+AF125)*0.3</f>
        <v>6623.1022499999999</v>
      </c>
      <c r="BK125" s="99"/>
      <c r="BL125" s="99"/>
      <c r="BM125" s="99"/>
      <c r="BN125" s="234">
        <f t="shared" si="179"/>
        <v>2</v>
      </c>
      <c r="BO125" s="99">
        <f t="shared" si="127"/>
        <v>884.85</v>
      </c>
      <c r="BP125" s="34">
        <f t="shared" si="128"/>
        <v>14794.692000000001</v>
      </c>
      <c r="BQ125" s="34"/>
      <c r="BR125" s="34"/>
      <c r="BS125" s="34"/>
      <c r="BT125" s="34">
        <f t="shared" si="129"/>
        <v>39079.400249999999</v>
      </c>
      <c r="BU125" s="42">
        <f t="shared" si="130"/>
        <v>468952.80299999996</v>
      </c>
    </row>
    <row r="126" spans="1:75" s="207" customFormat="1" ht="15" customHeight="1">
      <c r="A126" s="26">
        <v>12</v>
      </c>
      <c r="B126" s="27" t="s">
        <v>359</v>
      </c>
      <c r="C126" s="27" t="s">
        <v>192</v>
      </c>
      <c r="D126" s="28" t="s">
        <v>102</v>
      </c>
      <c r="E126" s="27" t="s">
        <v>311</v>
      </c>
      <c r="F126" s="28"/>
      <c r="G126" s="29"/>
      <c r="H126" s="29"/>
      <c r="I126" s="27" t="s">
        <v>347</v>
      </c>
      <c r="J126" s="28"/>
      <c r="K126" s="31" t="s">
        <v>119</v>
      </c>
      <c r="L126" s="30" t="s">
        <v>190</v>
      </c>
      <c r="M126" s="31">
        <v>4.99</v>
      </c>
      <c r="N126" s="32">
        <v>17697</v>
      </c>
      <c r="O126" s="32">
        <f t="shared" si="178"/>
        <v>88308.03</v>
      </c>
      <c r="P126" s="31"/>
      <c r="Q126" s="32">
        <v>2</v>
      </c>
      <c r="R126" s="31">
        <v>2</v>
      </c>
      <c r="S126" s="33"/>
      <c r="T126" s="33"/>
      <c r="U126" s="33"/>
      <c r="V126" s="33">
        <f t="shared" si="100"/>
        <v>0</v>
      </c>
      <c r="W126" s="33">
        <f t="shared" si="163"/>
        <v>2</v>
      </c>
      <c r="X126" s="33">
        <f t="shared" si="101"/>
        <v>2</v>
      </c>
      <c r="Y126" s="34">
        <f t="shared" si="102"/>
        <v>0</v>
      </c>
      <c r="Z126" s="34">
        <f t="shared" si="164"/>
        <v>11038.50375</v>
      </c>
      <c r="AA126" s="34">
        <f t="shared" si="104"/>
        <v>11038.50375</v>
      </c>
      <c r="AB126" s="34">
        <f t="shared" si="105"/>
        <v>0</v>
      </c>
      <c r="AC126" s="34">
        <f t="shared" si="165"/>
        <v>0</v>
      </c>
      <c r="AD126" s="34">
        <f t="shared" si="107"/>
        <v>0</v>
      </c>
      <c r="AE126" s="34">
        <f t="shared" si="108"/>
        <v>22077.0075</v>
      </c>
      <c r="AF126" s="34">
        <f t="shared" si="109"/>
        <v>22077.0075</v>
      </c>
      <c r="AG126" s="34">
        <f t="shared" si="110"/>
        <v>4415.4014999999999</v>
      </c>
      <c r="AH126" s="34">
        <f t="shared" si="111"/>
        <v>0</v>
      </c>
      <c r="AI126" s="34">
        <f t="shared" si="168"/>
        <v>48569.416499999999</v>
      </c>
      <c r="AJ126" s="35"/>
      <c r="AK126" s="36">
        <f t="shared" si="113"/>
        <v>0</v>
      </c>
      <c r="AL126" s="35"/>
      <c r="AM126" s="36">
        <f t="shared" si="114"/>
        <v>0</v>
      </c>
      <c r="AN126" s="36"/>
      <c r="AO126" s="36">
        <f t="shared" si="115"/>
        <v>0</v>
      </c>
      <c r="AP126" s="35"/>
      <c r="AQ126" s="36">
        <f t="shared" si="116"/>
        <v>0</v>
      </c>
      <c r="AR126" s="35">
        <v>2.5</v>
      </c>
      <c r="AS126" s="36">
        <f t="shared" si="117"/>
        <v>1106.0625</v>
      </c>
      <c r="AT126" s="36">
        <f t="shared" si="118"/>
        <v>2.5</v>
      </c>
      <c r="AU126" s="98">
        <f t="shared" si="119"/>
        <v>1106.0625</v>
      </c>
      <c r="AV126" s="37">
        <f t="shared" si="120"/>
        <v>2.5</v>
      </c>
      <c r="AW126" s="36">
        <f t="shared" si="121"/>
        <v>1106.0625</v>
      </c>
      <c r="AX126" s="38"/>
      <c r="AY126" s="39"/>
      <c r="AZ126" s="39"/>
      <c r="BA126" s="39"/>
      <c r="BB126" s="98">
        <f t="shared" si="122"/>
        <v>0</v>
      </c>
      <c r="BC126" s="33"/>
      <c r="BD126" s="33"/>
      <c r="BE126" s="34"/>
      <c r="BF126" s="99">
        <f t="shared" si="123"/>
        <v>0</v>
      </c>
      <c r="BG126" s="40">
        <f t="shared" si="124"/>
        <v>4</v>
      </c>
      <c r="BH126" s="99">
        <f t="shared" si="125"/>
        <v>13246.2045</v>
      </c>
      <c r="BI126" s="41">
        <f t="shared" si="126"/>
        <v>4</v>
      </c>
      <c r="BJ126" s="99">
        <f>(AE126+AF126)*0.3</f>
        <v>13246.2045</v>
      </c>
      <c r="BK126" s="99"/>
      <c r="BL126" s="99"/>
      <c r="BM126" s="99"/>
      <c r="BN126" s="234">
        <f t="shared" si="179"/>
        <v>4</v>
      </c>
      <c r="BO126" s="99">
        <f t="shared" si="127"/>
        <v>1769.7</v>
      </c>
      <c r="BP126" s="34">
        <f t="shared" si="128"/>
        <v>29368.1715</v>
      </c>
      <c r="BQ126" s="34"/>
      <c r="BR126" s="34"/>
      <c r="BS126" s="34"/>
      <c r="BT126" s="34">
        <f t="shared" si="129"/>
        <v>77937.588000000003</v>
      </c>
      <c r="BU126" s="42">
        <f t="shared" si="130"/>
        <v>935251.0560000001</v>
      </c>
      <c r="BV126" s="2"/>
    </row>
    <row r="127" spans="1:75" s="2" customFormat="1" ht="15" customHeight="1">
      <c r="A127" s="26">
        <v>13</v>
      </c>
      <c r="B127" s="27" t="s">
        <v>351</v>
      </c>
      <c r="C127" s="77" t="s">
        <v>312</v>
      </c>
      <c r="D127" s="28" t="s">
        <v>296</v>
      </c>
      <c r="E127" s="27"/>
      <c r="F127" s="28"/>
      <c r="G127" s="173" t="s">
        <v>313</v>
      </c>
      <c r="H127" s="78">
        <v>46266</v>
      </c>
      <c r="I127" s="77" t="s">
        <v>314</v>
      </c>
      <c r="J127" s="28" t="s">
        <v>118</v>
      </c>
      <c r="K127" s="31" t="s">
        <v>135</v>
      </c>
      <c r="L127" s="30" t="s">
        <v>128</v>
      </c>
      <c r="M127" s="31">
        <v>3.85</v>
      </c>
      <c r="N127" s="32">
        <v>17697</v>
      </c>
      <c r="O127" s="32">
        <f t="shared" si="178"/>
        <v>68133.45</v>
      </c>
      <c r="P127" s="28">
        <v>2</v>
      </c>
      <c r="Q127" s="31">
        <v>6</v>
      </c>
      <c r="R127" s="31"/>
      <c r="S127" s="33"/>
      <c r="T127" s="33"/>
      <c r="U127" s="33"/>
      <c r="V127" s="33">
        <f t="shared" si="100"/>
        <v>2</v>
      </c>
      <c r="W127" s="33">
        <f t="shared" si="163"/>
        <v>6</v>
      </c>
      <c r="X127" s="33">
        <f t="shared" si="101"/>
        <v>0</v>
      </c>
      <c r="Y127" s="34">
        <f t="shared" si="102"/>
        <v>8516.6812499999996</v>
      </c>
      <c r="Z127" s="34">
        <f t="shared" si="164"/>
        <v>25550.043749999997</v>
      </c>
      <c r="AA127" s="34">
        <f t="shared" si="104"/>
        <v>0</v>
      </c>
      <c r="AB127" s="34">
        <f t="shared" si="105"/>
        <v>0</v>
      </c>
      <c r="AC127" s="34">
        <f t="shared" si="165"/>
        <v>0</v>
      </c>
      <c r="AD127" s="34">
        <f t="shared" si="107"/>
        <v>0</v>
      </c>
      <c r="AE127" s="34">
        <f t="shared" si="108"/>
        <v>34066.724999999999</v>
      </c>
      <c r="AF127" s="34">
        <f t="shared" si="109"/>
        <v>34066.724999999999</v>
      </c>
      <c r="AG127" s="34">
        <f t="shared" si="110"/>
        <v>6813.3450000000003</v>
      </c>
      <c r="AH127" s="34">
        <f t="shared" si="111"/>
        <v>0</v>
      </c>
      <c r="AI127" s="34">
        <f t="shared" si="168"/>
        <v>74946.794999999998</v>
      </c>
      <c r="AJ127" s="35"/>
      <c r="AK127" s="36">
        <f t="shared" si="113"/>
        <v>0</v>
      </c>
      <c r="AL127" s="35"/>
      <c r="AM127" s="36">
        <f t="shared" si="114"/>
        <v>0</v>
      </c>
      <c r="AN127" s="36"/>
      <c r="AO127" s="36">
        <f t="shared" si="115"/>
        <v>0</v>
      </c>
      <c r="AP127" s="35"/>
      <c r="AQ127" s="36">
        <f t="shared" si="116"/>
        <v>0</v>
      </c>
      <c r="AR127" s="35">
        <v>3</v>
      </c>
      <c r="AS127" s="36">
        <f t="shared" si="117"/>
        <v>1327.2750000000001</v>
      </c>
      <c r="AT127" s="36">
        <f t="shared" si="118"/>
        <v>3</v>
      </c>
      <c r="AU127" s="98">
        <f t="shared" si="119"/>
        <v>1327.2750000000001</v>
      </c>
      <c r="AV127" s="37">
        <f t="shared" si="120"/>
        <v>3</v>
      </c>
      <c r="AW127" s="36">
        <f t="shared" si="121"/>
        <v>1327.2750000000001</v>
      </c>
      <c r="AX127" s="38"/>
      <c r="AY127" s="39"/>
      <c r="AZ127" s="39"/>
      <c r="BA127" s="39"/>
      <c r="BB127" s="98">
        <f t="shared" si="122"/>
        <v>0</v>
      </c>
      <c r="BC127" s="33"/>
      <c r="BD127" s="33"/>
      <c r="BE127" s="34"/>
      <c r="BF127" s="99">
        <f t="shared" si="123"/>
        <v>0</v>
      </c>
      <c r="BG127" s="40">
        <f t="shared" si="124"/>
        <v>8</v>
      </c>
      <c r="BH127" s="99">
        <f t="shared" si="125"/>
        <v>20440.035</v>
      </c>
      <c r="BI127" s="41">
        <f t="shared" si="126"/>
        <v>8</v>
      </c>
      <c r="BJ127" s="99">
        <f>(AE127+AF127)*0.3</f>
        <v>20440.035</v>
      </c>
      <c r="BK127" s="99"/>
      <c r="BL127" s="99"/>
      <c r="BM127" s="99"/>
      <c r="BN127" s="234">
        <f t="shared" si="179"/>
        <v>8</v>
      </c>
      <c r="BO127" s="99">
        <f t="shared" si="127"/>
        <v>3539.4</v>
      </c>
      <c r="BP127" s="34">
        <f t="shared" si="128"/>
        <v>45746.745000000003</v>
      </c>
      <c r="BQ127" s="34"/>
      <c r="BR127" s="34"/>
      <c r="BS127" s="34"/>
      <c r="BT127" s="34">
        <f t="shared" si="129"/>
        <v>120693.54000000001</v>
      </c>
      <c r="BU127" s="42">
        <f t="shared" si="130"/>
        <v>1448322.48</v>
      </c>
    </row>
    <row r="128" spans="1:75" s="2" customFormat="1" ht="15" customHeight="1">
      <c r="A128" s="26">
        <v>15</v>
      </c>
      <c r="B128" s="27" t="s">
        <v>348</v>
      </c>
      <c r="C128" s="27" t="s">
        <v>181</v>
      </c>
      <c r="D128" s="28" t="s">
        <v>102</v>
      </c>
      <c r="E128" s="27" t="s">
        <v>182</v>
      </c>
      <c r="F128" s="28">
        <v>5</v>
      </c>
      <c r="G128" s="29"/>
      <c r="H128" s="29"/>
      <c r="I128" s="27" t="s">
        <v>315</v>
      </c>
      <c r="J128" s="28">
        <v>3</v>
      </c>
      <c r="K128" s="28" t="s">
        <v>119</v>
      </c>
      <c r="L128" s="30" t="s">
        <v>183</v>
      </c>
      <c r="M128" s="31">
        <v>4.74</v>
      </c>
      <c r="N128" s="32">
        <v>17697</v>
      </c>
      <c r="O128" s="32">
        <f t="shared" si="178"/>
        <v>83883.78</v>
      </c>
      <c r="P128" s="44"/>
      <c r="Q128" s="32">
        <v>4</v>
      </c>
      <c r="R128" s="86">
        <v>3</v>
      </c>
      <c r="S128" s="33"/>
      <c r="T128" s="33"/>
      <c r="U128" s="33"/>
      <c r="V128" s="33">
        <f t="shared" si="100"/>
        <v>0</v>
      </c>
      <c r="W128" s="33">
        <f t="shared" si="163"/>
        <v>4</v>
      </c>
      <c r="X128" s="33">
        <f t="shared" si="101"/>
        <v>3</v>
      </c>
      <c r="Y128" s="34">
        <f t="shared" si="102"/>
        <v>0</v>
      </c>
      <c r="Z128" s="34">
        <f t="shared" si="164"/>
        <v>20970.945</v>
      </c>
      <c r="AA128" s="34">
        <f t="shared" si="104"/>
        <v>15728.20875</v>
      </c>
      <c r="AB128" s="34">
        <f t="shared" si="105"/>
        <v>0</v>
      </c>
      <c r="AC128" s="34">
        <f t="shared" si="165"/>
        <v>0</v>
      </c>
      <c r="AD128" s="34">
        <f t="shared" si="107"/>
        <v>0</v>
      </c>
      <c r="AE128" s="34">
        <f t="shared" si="108"/>
        <v>36699.153749999998</v>
      </c>
      <c r="AF128" s="34">
        <f t="shared" si="109"/>
        <v>36699.153749999998</v>
      </c>
      <c r="AG128" s="34">
        <f t="shared" si="110"/>
        <v>7339.8307500000001</v>
      </c>
      <c r="AH128" s="34">
        <f t="shared" si="111"/>
        <v>0</v>
      </c>
      <c r="AI128" s="34">
        <f t="shared" si="168"/>
        <v>80738.138249999989</v>
      </c>
      <c r="AJ128" s="35"/>
      <c r="AK128" s="36">
        <f t="shared" si="113"/>
        <v>0</v>
      </c>
      <c r="AL128" s="35"/>
      <c r="AM128" s="36">
        <f t="shared" si="114"/>
        <v>0</v>
      </c>
      <c r="AN128" s="36"/>
      <c r="AO128" s="36">
        <f t="shared" si="115"/>
        <v>0</v>
      </c>
      <c r="AP128" s="35">
        <v>3.5</v>
      </c>
      <c r="AQ128" s="36">
        <f t="shared" si="116"/>
        <v>1935.609375</v>
      </c>
      <c r="AR128" s="35"/>
      <c r="AS128" s="36">
        <f t="shared" si="117"/>
        <v>0</v>
      </c>
      <c r="AT128" s="36">
        <f t="shared" si="118"/>
        <v>3.5</v>
      </c>
      <c r="AU128" s="98">
        <f t="shared" si="119"/>
        <v>1935.609375</v>
      </c>
      <c r="AV128" s="37">
        <f t="shared" si="120"/>
        <v>3.5</v>
      </c>
      <c r="AW128" s="36">
        <f t="shared" si="121"/>
        <v>1935.609375</v>
      </c>
      <c r="AX128" s="38"/>
      <c r="AY128" s="39"/>
      <c r="AZ128" s="39"/>
      <c r="BA128" s="39"/>
      <c r="BB128" s="98">
        <f t="shared" si="122"/>
        <v>0</v>
      </c>
      <c r="BC128" s="33"/>
      <c r="BD128" s="33"/>
      <c r="BE128" s="34"/>
      <c r="BF128" s="99">
        <f t="shared" si="123"/>
        <v>0</v>
      </c>
      <c r="BG128" s="40">
        <f t="shared" si="124"/>
        <v>7</v>
      </c>
      <c r="BH128" s="99">
        <f t="shared" si="125"/>
        <v>22019.492249999999</v>
      </c>
      <c r="BI128" s="41"/>
      <c r="BJ128" s="99"/>
      <c r="BK128" s="99"/>
      <c r="BL128" s="99"/>
      <c r="BM128" s="99"/>
      <c r="BN128" s="234">
        <f t="shared" si="179"/>
        <v>0</v>
      </c>
      <c r="BO128" s="99">
        <f t="shared" si="127"/>
        <v>0</v>
      </c>
      <c r="BP128" s="34">
        <f t="shared" si="128"/>
        <v>23955.101624999999</v>
      </c>
      <c r="BQ128" s="34"/>
      <c r="BR128" s="34"/>
      <c r="BS128" s="34"/>
      <c r="BT128" s="34">
        <f t="shared" si="129"/>
        <v>104693.23987499998</v>
      </c>
      <c r="BU128" s="42">
        <f t="shared" si="130"/>
        <v>1256318.8784999999</v>
      </c>
    </row>
    <row r="129" spans="1:75" s="2" customFormat="1" ht="15" customHeight="1">
      <c r="A129" s="26">
        <v>16</v>
      </c>
      <c r="B129" s="27" t="s">
        <v>348</v>
      </c>
      <c r="C129" s="27" t="s">
        <v>199</v>
      </c>
      <c r="D129" s="28" t="s">
        <v>102</v>
      </c>
      <c r="E129" s="27" t="s">
        <v>200</v>
      </c>
      <c r="F129" s="28">
        <v>8</v>
      </c>
      <c r="G129" s="29">
        <v>45169</v>
      </c>
      <c r="H129" s="29">
        <v>46996</v>
      </c>
      <c r="I129" s="27" t="s">
        <v>316</v>
      </c>
      <c r="J129" s="28" t="s">
        <v>104</v>
      </c>
      <c r="K129" s="28" t="s">
        <v>105</v>
      </c>
      <c r="L129" s="30" t="s">
        <v>201</v>
      </c>
      <c r="M129" s="31">
        <v>4.8600000000000003</v>
      </c>
      <c r="N129" s="32">
        <v>17697</v>
      </c>
      <c r="O129" s="32">
        <f t="shared" si="178"/>
        <v>86007.420000000013</v>
      </c>
      <c r="P129" s="28"/>
      <c r="Q129" s="44">
        <v>4</v>
      </c>
      <c r="R129" s="93"/>
      <c r="S129" s="33"/>
      <c r="T129" s="33"/>
      <c r="U129" s="33"/>
      <c r="V129" s="33">
        <f t="shared" si="100"/>
        <v>0</v>
      </c>
      <c r="W129" s="33">
        <f t="shared" si="163"/>
        <v>4</v>
      </c>
      <c r="X129" s="33">
        <f t="shared" si="101"/>
        <v>0</v>
      </c>
      <c r="Y129" s="34">
        <f t="shared" si="102"/>
        <v>0</v>
      </c>
      <c r="Z129" s="34">
        <f t="shared" si="164"/>
        <v>21501.855000000003</v>
      </c>
      <c r="AA129" s="34">
        <f t="shared" si="104"/>
        <v>0</v>
      </c>
      <c r="AB129" s="34">
        <f t="shared" si="105"/>
        <v>0</v>
      </c>
      <c r="AC129" s="34">
        <f t="shared" si="165"/>
        <v>0</v>
      </c>
      <c r="AD129" s="34">
        <f t="shared" si="107"/>
        <v>0</v>
      </c>
      <c r="AE129" s="34">
        <f t="shared" si="108"/>
        <v>21501.855000000003</v>
      </c>
      <c r="AF129" s="34">
        <f t="shared" si="109"/>
        <v>21501.855000000003</v>
      </c>
      <c r="AG129" s="34">
        <f t="shared" si="110"/>
        <v>4300.371000000001</v>
      </c>
      <c r="AH129" s="34">
        <f t="shared" si="111"/>
        <v>0</v>
      </c>
      <c r="AI129" s="34">
        <f t="shared" si="168"/>
        <v>47304.081000000006</v>
      </c>
      <c r="AJ129" s="35"/>
      <c r="AK129" s="36">
        <f t="shared" si="113"/>
        <v>0</v>
      </c>
      <c r="AL129" s="35"/>
      <c r="AM129" s="36">
        <f t="shared" si="114"/>
        <v>0</v>
      </c>
      <c r="AN129" s="36"/>
      <c r="AO129" s="36">
        <f t="shared" si="115"/>
        <v>0</v>
      </c>
      <c r="AP129" s="35">
        <v>2</v>
      </c>
      <c r="AQ129" s="36">
        <f t="shared" si="116"/>
        <v>1106.0625</v>
      </c>
      <c r="AR129" s="35"/>
      <c r="AS129" s="36">
        <f t="shared" si="117"/>
        <v>0</v>
      </c>
      <c r="AT129" s="36">
        <f t="shared" si="118"/>
        <v>2</v>
      </c>
      <c r="AU129" s="98">
        <f t="shared" si="119"/>
        <v>1106.0625</v>
      </c>
      <c r="AV129" s="37">
        <f t="shared" si="120"/>
        <v>2</v>
      </c>
      <c r="AW129" s="36">
        <f t="shared" si="121"/>
        <v>1106.0625</v>
      </c>
      <c r="AX129" s="38"/>
      <c r="AY129" s="39"/>
      <c r="AZ129" s="39"/>
      <c r="BA129" s="39"/>
      <c r="BB129" s="98">
        <f t="shared" si="122"/>
        <v>0</v>
      </c>
      <c r="BC129" s="33"/>
      <c r="BD129" s="33"/>
      <c r="BE129" s="34"/>
      <c r="BF129" s="99">
        <f t="shared" si="123"/>
        <v>0</v>
      </c>
      <c r="BG129" s="40">
        <f t="shared" si="124"/>
        <v>4</v>
      </c>
      <c r="BH129" s="99">
        <f t="shared" si="125"/>
        <v>12901.113000000001</v>
      </c>
      <c r="BI129" s="41">
        <f t="shared" si="126"/>
        <v>4</v>
      </c>
      <c r="BJ129" s="99">
        <f>(AE129+AF129)*0.35</f>
        <v>15051.298500000001</v>
      </c>
      <c r="BK129" s="99"/>
      <c r="BL129" s="99"/>
      <c r="BM129" s="99"/>
      <c r="BN129" s="234">
        <v>4</v>
      </c>
      <c r="BO129" s="99">
        <f t="shared" si="127"/>
        <v>1769.7</v>
      </c>
      <c r="BP129" s="34">
        <f t="shared" si="128"/>
        <v>30828.174000000003</v>
      </c>
      <c r="BQ129" s="34"/>
      <c r="BR129" s="34"/>
      <c r="BS129" s="34"/>
      <c r="BT129" s="34">
        <f t="shared" si="129"/>
        <v>78132.255000000005</v>
      </c>
      <c r="BU129" s="42">
        <f t="shared" si="130"/>
        <v>937587.06</v>
      </c>
    </row>
    <row r="130" spans="1:75" s="2" customFormat="1" ht="15" customHeight="1">
      <c r="A130" s="26">
        <v>17</v>
      </c>
      <c r="B130" s="27" t="s">
        <v>349</v>
      </c>
      <c r="C130" s="27" t="s">
        <v>150</v>
      </c>
      <c r="D130" s="28" t="s">
        <v>102</v>
      </c>
      <c r="E130" s="27" t="s">
        <v>151</v>
      </c>
      <c r="F130" s="28">
        <v>5</v>
      </c>
      <c r="G130" s="90">
        <v>43458</v>
      </c>
      <c r="H130" s="90">
        <v>45650</v>
      </c>
      <c r="I130" s="27" t="s">
        <v>150</v>
      </c>
      <c r="J130" s="28" t="s">
        <v>152</v>
      </c>
      <c r="K130" s="28" t="s">
        <v>100</v>
      </c>
      <c r="L130" s="30" t="s">
        <v>153</v>
      </c>
      <c r="M130" s="31">
        <v>5.41</v>
      </c>
      <c r="N130" s="32">
        <v>17697</v>
      </c>
      <c r="O130" s="32">
        <f t="shared" si="178"/>
        <v>95740.77</v>
      </c>
      <c r="P130" s="28"/>
      <c r="Q130" s="28">
        <v>6</v>
      </c>
      <c r="R130" s="28"/>
      <c r="S130" s="45">
        <f t="shared" ref="S130:U130" si="181">SUM(S131:S143)</f>
        <v>0</v>
      </c>
      <c r="T130" s="45">
        <f t="shared" si="181"/>
        <v>0</v>
      </c>
      <c r="U130" s="45">
        <f t="shared" si="181"/>
        <v>0</v>
      </c>
      <c r="V130" s="33">
        <f t="shared" si="100"/>
        <v>0</v>
      </c>
      <c r="W130" s="33">
        <f t="shared" si="163"/>
        <v>6</v>
      </c>
      <c r="X130" s="33">
        <f t="shared" si="101"/>
        <v>0</v>
      </c>
      <c r="Y130" s="34">
        <f t="shared" si="102"/>
        <v>0</v>
      </c>
      <c r="Z130" s="34">
        <f t="shared" si="164"/>
        <v>35902.78875</v>
      </c>
      <c r="AA130" s="34">
        <f t="shared" si="104"/>
        <v>0</v>
      </c>
      <c r="AB130" s="34">
        <f t="shared" si="105"/>
        <v>0</v>
      </c>
      <c r="AC130" s="34">
        <f t="shared" si="165"/>
        <v>0</v>
      </c>
      <c r="AD130" s="34">
        <f t="shared" si="107"/>
        <v>0</v>
      </c>
      <c r="AE130" s="34">
        <f t="shared" si="108"/>
        <v>35902.78875</v>
      </c>
      <c r="AF130" s="34">
        <f t="shared" si="109"/>
        <v>35902.78875</v>
      </c>
      <c r="AG130" s="34">
        <f t="shared" si="110"/>
        <v>7180.5577499999999</v>
      </c>
      <c r="AH130" s="34">
        <f t="shared" si="111"/>
        <v>0</v>
      </c>
      <c r="AI130" s="34">
        <f t="shared" si="168"/>
        <v>78986.135249999992</v>
      </c>
      <c r="AJ130" s="35"/>
      <c r="AK130" s="36">
        <f t="shared" si="113"/>
        <v>0</v>
      </c>
      <c r="AL130" s="35"/>
      <c r="AM130" s="36">
        <f t="shared" si="114"/>
        <v>0</v>
      </c>
      <c r="AN130" s="36"/>
      <c r="AO130" s="36">
        <f t="shared" si="115"/>
        <v>0</v>
      </c>
      <c r="AP130" s="35"/>
      <c r="AQ130" s="36">
        <f t="shared" si="116"/>
        <v>0</v>
      </c>
      <c r="AR130" s="35"/>
      <c r="AS130" s="36">
        <f t="shared" si="117"/>
        <v>0</v>
      </c>
      <c r="AT130" s="36">
        <f t="shared" si="118"/>
        <v>0</v>
      </c>
      <c r="AU130" s="98">
        <f t="shared" si="119"/>
        <v>0</v>
      </c>
      <c r="AV130" s="37">
        <f t="shared" si="120"/>
        <v>0</v>
      </c>
      <c r="AW130" s="36">
        <f t="shared" si="121"/>
        <v>0</v>
      </c>
      <c r="AX130" s="38"/>
      <c r="AY130" s="39"/>
      <c r="AZ130" s="39"/>
      <c r="BA130" s="39"/>
      <c r="BB130" s="98">
        <f t="shared" si="122"/>
        <v>0</v>
      </c>
      <c r="BC130" s="33"/>
      <c r="BD130" s="33"/>
      <c r="BE130" s="34"/>
      <c r="BF130" s="99">
        <f t="shared" si="123"/>
        <v>0</v>
      </c>
      <c r="BG130" s="40">
        <f t="shared" si="124"/>
        <v>6</v>
      </c>
      <c r="BH130" s="99">
        <f t="shared" si="125"/>
        <v>21541.67325</v>
      </c>
      <c r="BI130" s="41">
        <f t="shared" si="126"/>
        <v>6</v>
      </c>
      <c r="BJ130" s="99"/>
      <c r="BK130" s="99"/>
      <c r="BL130" s="99"/>
      <c r="BM130" s="99"/>
      <c r="BN130" s="234">
        <f t="shared" si="179"/>
        <v>6</v>
      </c>
      <c r="BO130" s="99">
        <f t="shared" si="127"/>
        <v>2654.55</v>
      </c>
      <c r="BP130" s="34">
        <f t="shared" si="128"/>
        <v>24196.223249999999</v>
      </c>
      <c r="BQ130" s="34"/>
      <c r="BR130" s="34"/>
      <c r="BS130" s="34"/>
      <c r="BT130" s="34">
        <f t="shared" si="129"/>
        <v>103182.35849999999</v>
      </c>
      <c r="BU130" s="42">
        <f t="shared" si="130"/>
        <v>1238188.3019999999</v>
      </c>
    </row>
    <row r="131" spans="1:75" s="2" customFormat="1" ht="15" customHeight="1">
      <c r="A131" s="26">
        <v>18</v>
      </c>
      <c r="B131" s="27" t="s">
        <v>350</v>
      </c>
      <c r="C131" s="103" t="s">
        <v>172</v>
      </c>
      <c r="D131" s="28" t="s">
        <v>102</v>
      </c>
      <c r="E131" s="77" t="s">
        <v>204</v>
      </c>
      <c r="F131" s="28">
        <v>11</v>
      </c>
      <c r="G131" s="29">
        <v>45164</v>
      </c>
      <c r="H131" s="29">
        <v>46991</v>
      </c>
      <c r="I131" s="103" t="s">
        <v>316</v>
      </c>
      <c r="J131" s="28" t="s">
        <v>118</v>
      </c>
      <c r="K131" s="31" t="s">
        <v>119</v>
      </c>
      <c r="L131" s="30">
        <v>12.03</v>
      </c>
      <c r="M131" s="31">
        <v>4.8099999999999996</v>
      </c>
      <c r="N131" s="32">
        <v>17697</v>
      </c>
      <c r="O131" s="32">
        <f t="shared" si="178"/>
        <v>85122.569999999992</v>
      </c>
      <c r="P131" s="44"/>
      <c r="Q131" s="28">
        <v>3</v>
      </c>
      <c r="R131" s="28"/>
      <c r="S131" s="33"/>
      <c r="T131" s="33"/>
      <c r="U131" s="33"/>
      <c r="V131" s="33">
        <f t="shared" si="100"/>
        <v>0</v>
      </c>
      <c r="W131" s="33">
        <f t="shared" si="163"/>
        <v>3</v>
      </c>
      <c r="X131" s="33">
        <f t="shared" si="101"/>
        <v>0</v>
      </c>
      <c r="Y131" s="34">
        <f t="shared" si="102"/>
        <v>0</v>
      </c>
      <c r="Z131" s="34">
        <f t="shared" si="164"/>
        <v>15960.481874999998</v>
      </c>
      <c r="AA131" s="34">
        <f t="shared" si="104"/>
        <v>0</v>
      </c>
      <c r="AB131" s="34">
        <f t="shared" si="105"/>
        <v>0</v>
      </c>
      <c r="AC131" s="34">
        <f t="shared" si="165"/>
        <v>0</v>
      </c>
      <c r="AD131" s="34">
        <f t="shared" si="107"/>
        <v>0</v>
      </c>
      <c r="AE131" s="34">
        <f t="shared" si="108"/>
        <v>15960.481874999998</v>
      </c>
      <c r="AF131" s="34">
        <f t="shared" si="109"/>
        <v>15960.481874999998</v>
      </c>
      <c r="AG131" s="34">
        <f t="shared" si="110"/>
        <v>3192.0963749999996</v>
      </c>
      <c r="AH131" s="34">
        <f t="shared" si="111"/>
        <v>0</v>
      </c>
      <c r="AI131" s="34">
        <f t="shared" si="168"/>
        <v>35113.060124999996</v>
      </c>
      <c r="AJ131" s="35"/>
      <c r="AK131" s="36">
        <f t="shared" si="113"/>
        <v>0</v>
      </c>
      <c r="AL131" s="35"/>
      <c r="AM131" s="36">
        <f t="shared" si="114"/>
        <v>0</v>
      </c>
      <c r="AN131" s="36"/>
      <c r="AO131" s="36">
        <f t="shared" si="115"/>
        <v>0</v>
      </c>
      <c r="AP131" s="35">
        <v>1.5</v>
      </c>
      <c r="AQ131" s="36">
        <f t="shared" si="116"/>
        <v>829.546875</v>
      </c>
      <c r="AR131" s="35"/>
      <c r="AS131" s="36">
        <f t="shared" si="117"/>
        <v>0</v>
      </c>
      <c r="AT131" s="36">
        <f t="shared" si="118"/>
        <v>1.5</v>
      </c>
      <c r="AU131" s="98">
        <f t="shared" si="119"/>
        <v>829.546875</v>
      </c>
      <c r="AV131" s="37">
        <f t="shared" si="120"/>
        <v>1.5</v>
      </c>
      <c r="AW131" s="36">
        <f t="shared" si="121"/>
        <v>829.546875</v>
      </c>
      <c r="AX131" s="38"/>
      <c r="AY131" s="39"/>
      <c r="AZ131" s="39"/>
      <c r="BA131" s="39"/>
      <c r="BB131" s="98">
        <f t="shared" si="122"/>
        <v>0</v>
      </c>
      <c r="BC131" s="33"/>
      <c r="BD131" s="33"/>
      <c r="BE131" s="34"/>
      <c r="BF131" s="99">
        <f t="shared" si="123"/>
        <v>0</v>
      </c>
      <c r="BG131" s="40">
        <f t="shared" si="124"/>
        <v>3</v>
      </c>
      <c r="BH131" s="99">
        <f t="shared" si="125"/>
        <v>9576.2891249999975</v>
      </c>
      <c r="BI131" s="41">
        <f t="shared" si="126"/>
        <v>3</v>
      </c>
      <c r="BJ131" s="99">
        <f>(AE131+AF131)*0.3</f>
        <v>9576.2891249999975</v>
      </c>
      <c r="BK131" s="99"/>
      <c r="BL131" s="99"/>
      <c r="BM131" s="99"/>
      <c r="BN131" s="234">
        <f t="shared" si="179"/>
        <v>3</v>
      </c>
      <c r="BO131" s="99">
        <f t="shared" si="127"/>
        <v>1327.2750000000001</v>
      </c>
      <c r="BP131" s="34">
        <f t="shared" si="128"/>
        <v>21309.400124999996</v>
      </c>
      <c r="BQ131" s="34"/>
      <c r="BR131" s="34"/>
      <c r="BS131" s="34"/>
      <c r="BT131" s="34">
        <f t="shared" si="129"/>
        <v>56422.460249999989</v>
      </c>
      <c r="BU131" s="42">
        <f t="shared" si="130"/>
        <v>677069.52299999981</v>
      </c>
    </row>
    <row r="132" spans="1:75" s="2" customFormat="1" ht="15" customHeight="1">
      <c r="A132" s="26">
        <v>19</v>
      </c>
      <c r="B132" s="27" t="s">
        <v>349</v>
      </c>
      <c r="C132" s="27" t="s">
        <v>317</v>
      </c>
      <c r="D132" s="28" t="s">
        <v>145</v>
      </c>
      <c r="E132" s="27" t="s">
        <v>214</v>
      </c>
      <c r="F132" s="28">
        <v>4</v>
      </c>
      <c r="G132" s="29">
        <v>45169</v>
      </c>
      <c r="H132" s="29">
        <v>46996</v>
      </c>
      <c r="I132" s="27" t="s">
        <v>318</v>
      </c>
      <c r="J132" s="28" t="s">
        <v>118</v>
      </c>
      <c r="K132" s="28" t="s">
        <v>135</v>
      </c>
      <c r="L132" s="30" t="s">
        <v>201</v>
      </c>
      <c r="M132" s="31">
        <v>3.97</v>
      </c>
      <c r="N132" s="32">
        <v>17697</v>
      </c>
      <c r="O132" s="32">
        <f t="shared" si="178"/>
        <v>70257.09</v>
      </c>
      <c r="P132" s="28">
        <v>6</v>
      </c>
      <c r="Q132" s="93"/>
      <c r="R132" s="93"/>
      <c r="S132" s="33"/>
      <c r="T132" s="33"/>
      <c r="U132" s="33"/>
      <c r="V132" s="33">
        <f t="shared" si="100"/>
        <v>6</v>
      </c>
      <c r="W132" s="33">
        <f t="shared" si="163"/>
        <v>0</v>
      </c>
      <c r="X132" s="33">
        <f t="shared" si="101"/>
        <v>0</v>
      </c>
      <c r="Y132" s="34">
        <f t="shared" si="102"/>
        <v>26346.408749999999</v>
      </c>
      <c r="Z132" s="34">
        <f t="shared" si="164"/>
        <v>0</v>
      </c>
      <c r="AA132" s="34">
        <f t="shared" si="104"/>
        <v>0</v>
      </c>
      <c r="AB132" s="34">
        <f t="shared" si="105"/>
        <v>0</v>
      </c>
      <c r="AC132" s="34">
        <f t="shared" si="165"/>
        <v>0</v>
      </c>
      <c r="AD132" s="34">
        <f t="shared" si="107"/>
        <v>0</v>
      </c>
      <c r="AE132" s="34">
        <f t="shared" si="108"/>
        <v>26346.408749999999</v>
      </c>
      <c r="AF132" s="34">
        <f t="shared" si="109"/>
        <v>26346.408749999999</v>
      </c>
      <c r="AG132" s="34">
        <f t="shared" si="110"/>
        <v>5269.2817500000001</v>
      </c>
      <c r="AH132" s="34">
        <f t="shared" si="111"/>
        <v>0</v>
      </c>
      <c r="AI132" s="34">
        <f t="shared" si="168"/>
        <v>57962.099249999999</v>
      </c>
      <c r="AJ132" s="35">
        <v>3</v>
      </c>
      <c r="AK132" s="36">
        <f t="shared" si="113"/>
        <v>1327.2750000000001</v>
      </c>
      <c r="AL132" s="35"/>
      <c r="AM132" s="36">
        <f t="shared" si="114"/>
        <v>0</v>
      </c>
      <c r="AN132" s="36"/>
      <c r="AO132" s="36">
        <f t="shared" si="115"/>
        <v>1327.2750000000001</v>
      </c>
      <c r="AP132" s="35"/>
      <c r="AQ132" s="36">
        <f t="shared" si="116"/>
        <v>0</v>
      </c>
      <c r="AR132" s="35"/>
      <c r="AS132" s="36">
        <f t="shared" si="117"/>
        <v>0</v>
      </c>
      <c r="AT132" s="36">
        <f t="shared" si="118"/>
        <v>0</v>
      </c>
      <c r="AU132" s="98">
        <f t="shared" si="119"/>
        <v>0</v>
      </c>
      <c r="AV132" s="37">
        <f t="shared" si="120"/>
        <v>0</v>
      </c>
      <c r="AW132" s="36">
        <f t="shared" si="121"/>
        <v>1327.2750000000001</v>
      </c>
      <c r="AX132" s="38"/>
      <c r="AY132" s="39"/>
      <c r="AZ132" s="39"/>
      <c r="BA132" s="39"/>
      <c r="BB132" s="98">
        <f t="shared" si="122"/>
        <v>0</v>
      </c>
      <c r="BC132" s="33"/>
      <c r="BD132" s="33"/>
      <c r="BE132" s="34"/>
      <c r="BF132" s="99">
        <f t="shared" si="123"/>
        <v>0</v>
      </c>
      <c r="BG132" s="40">
        <f t="shared" si="124"/>
        <v>6</v>
      </c>
      <c r="BH132" s="99">
        <f t="shared" si="125"/>
        <v>15807.845249999998</v>
      </c>
      <c r="BI132" s="41">
        <f t="shared" si="126"/>
        <v>6</v>
      </c>
      <c r="BJ132" s="99">
        <f>(AE132+AF132)*0.3</f>
        <v>15807.845249999998</v>
      </c>
      <c r="BK132" s="99"/>
      <c r="BL132" s="99"/>
      <c r="BM132" s="99"/>
      <c r="BN132" s="234">
        <f t="shared" si="179"/>
        <v>6</v>
      </c>
      <c r="BO132" s="99">
        <f t="shared" si="127"/>
        <v>2654.55</v>
      </c>
      <c r="BP132" s="34">
        <f t="shared" si="128"/>
        <v>35597.515500000001</v>
      </c>
      <c r="BQ132" s="34"/>
      <c r="BR132" s="34"/>
      <c r="BS132" s="34"/>
      <c r="BT132" s="34">
        <f t="shared" si="129"/>
        <v>93559.614750000008</v>
      </c>
      <c r="BU132" s="42">
        <f t="shared" si="130"/>
        <v>1122715.3770000001</v>
      </c>
    </row>
    <row r="133" spans="1:75" s="2" customFormat="1" ht="15" customHeight="1">
      <c r="A133" s="26">
        <v>20</v>
      </c>
      <c r="B133" s="27" t="s">
        <v>350</v>
      </c>
      <c r="C133" s="27" t="s">
        <v>172</v>
      </c>
      <c r="D133" s="28" t="s">
        <v>102</v>
      </c>
      <c r="E133" s="27" t="s">
        <v>224</v>
      </c>
      <c r="F133" s="28"/>
      <c r="G133" s="29">
        <v>45169</v>
      </c>
      <c r="H133" s="29">
        <v>46996</v>
      </c>
      <c r="I133" s="27" t="s">
        <v>319</v>
      </c>
      <c r="J133" s="28" t="s">
        <v>118</v>
      </c>
      <c r="K133" s="28" t="s">
        <v>119</v>
      </c>
      <c r="L133" s="30" t="s">
        <v>225</v>
      </c>
      <c r="M133" s="31">
        <v>4.99</v>
      </c>
      <c r="N133" s="32">
        <v>17697</v>
      </c>
      <c r="O133" s="32">
        <f t="shared" si="178"/>
        <v>88308.03</v>
      </c>
      <c r="P133" s="28">
        <v>1</v>
      </c>
      <c r="Q133" s="28">
        <v>3</v>
      </c>
      <c r="R133" s="28"/>
      <c r="S133" s="45"/>
      <c r="T133" s="33"/>
      <c r="U133" s="45"/>
      <c r="V133" s="33">
        <f t="shared" si="100"/>
        <v>1</v>
      </c>
      <c r="W133" s="33">
        <f t="shared" si="163"/>
        <v>3</v>
      </c>
      <c r="X133" s="33">
        <f t="shared" si="101"/>
        <v>0</v>
      </c>
      <c r="Y133" s="34">
        <f t="shared" si="102"/>
        <v>5519.2518749999999</v>
      </c>
      <c r="Z133" s="34">
        <f t="shared" si="164"/>
        <v>16557.755624999998</v>
      </c>
      <c r="AA133" s="34">
        <f t="shared" si="104"/>
        <v>0</v>
      </c>
      <c r="AB133" s="34">
        <f t="shared" si="105"/>
        <v>0</v>
      </c>
      <c r="AC133" s="34">
        <f t="shared" si="165"/>
        <v>0</v>
      </c>
      <c r="AD133" s="34">
        <f t="shared" si="107"/>
        <v>0</v>
      </c>
      <c r="AE133" s="34">
        <f t="shared" si="108"/>
        <v>22077.0075</v>
      </c>
      <c r="AF133" s="34">
        <f t="shared" si="109"/>
        <v>22077.0075</v>
      </c>
      <c r="AG133" s="34">
        <f t="shared" si="110"/>
        <v>4415.4014999999999</v>
      </c>
      <c r="AH133" s="34">
        <f t="shared" si="111"/>
        <v>0</v>
      </c>
      <c r="AI133" s="34">
        <f t="shared" si="168"/>
        <v>48569.416499999999</v>
      </c>
      <c r="AJ133" s="35"/>
      <c r="AK133" s="36">
        <f t="shared" si="113"/>
        <v>0</v>
      </c>
      <c r="AL133" s="35">
        <v>0.5</v>
      </c>
      <c r="AM133" s="36">
        <f t="shared" si="114"/>
        <v>276.515625</v>
      </c>
      <c r="AN133" s="37">
        <f>SUM(AJ133+AL133)</f>
        <v>0.5</v>
      </c>
      <c r="AO133" s="36">
        <f t="shared" si="115"/>
        <v>276.515625</v>
      </c>
      <c r="AP133" s="35">
        <v>1.5</v>
      </c>
      <c r="AQ133" s="36">
        <f t="shared" si="116"/>
        <v>829.546875</v>
      </c>
      <c r="AR133" s="35"/>
      <c r="AS133" s="36">
        <f t="shared" si="117"/>
        <v>0</v>
      </c>
      <c r="AT133" s="36">
        <f t="shared" si="118"/>
        <v>1.5</v>
      </c>
      <c r="AU133" s="98">
        <f t="shared" si="119"/>
        <v>829.546875</v>
      </c>
      <c r="AV133" s="37">
        <f t="shared" si="120"/>
        <v>2</v>
      </c>
      <c r="AW133" s="36">
        <f t="shared" si="121"/>
        <v>1106.0625</v>
      </c>
      <c r="AX133" s="38"/>
      <c r="AY133" s="39"/>
      <c r="AZ133" s="39"/>
      <c r="BA133" s="39"/>
      <c r="BB133" s="98">
        <f t="shared" si="122"/>
        <v>0</v>
      </c>
      <c r="BC133" s="33"/>
      <c r="BD133" s="33"/>
      <c r="BE133" s="34"/>
      <c r="BF133" s="99">
        <f t="shared" si="123"/>
        <v>0</v>
      </c>
      <c r="BG133" s="40">
        <f t="shared" si="124"/>
        <v>4</v>
      </c>
      <c r="BH133" s="99">
        <f t="shared" si="125"/>
        <v>13246.2045</v>
      </c>
      <c r="BI133" s="41">
        <f t="shared" si="126"/>
        <v>4</v>
      </c>
      <c r="BJ133" s="99">
        <f>(AE133+AF133)*0.3</f>
        <v>13246.2045</v>
      </c>
      <c r="BK133" s="99"/>
      <c r="BL133" s="99"/>
      <c r="BM133" s="99"/>
      <c r="BN133" s="234">
        <f t="shared" si="179"/>
        <v>4</v>
      </c>
      <c r="BO133" s="99">
        <f t="shared" si="127"/>
        <v>1769.7</v>
      </c>
      <c r="BP133" s="34">
        <f t="shared" si="128"/>
        <v>29368.1715</v>
      </c>
      <c r="BQ133" s="34"/>
      <c r="BR133" s="34"/>
      <c r="BS133" s="34"/>
      <c r="BT133" s="34">
        <f t="shared" si="129"/>
        <v>77937.588000000003</v>
      </c>
      <c r="BU133" s="42">
        <f t="shared" si="130"/>
        <v>935251.0560000001</v>
      </c>
    </row>
    <row r="134" spans="1:75" s="207" customFormat="1" ht="15" customHeight="1">
      <c r="A134" s="26">
        <v>20</v>
      </c>
      <c r="B134" s="27" t="s">
        <v>350</v>
      </c>
      <c r="C134" s="27" t="s">
        <v>172</v>
      </c>
      <c r="D134" s="28" t="s">
        <v>102</v>
      </c>
      <c r="E134" s="27" t="s">
        <v>224</v>
      </c>
      <c r="F134" s="28"/>
      <c r="G134" s="29">
        <v>45169</v>
      </c>
      <c r="H134" s="29">
        <v>46996</v>
      </c>
      <c r="I134" s="27" t="s">
        <v>319</v>
      </c>
      <c r="J134" s="28" t="s">
        <v>118</v>
      </c>
      <c r="K134" s="28" t="s">
        <v>119</v>
      </c>
      <c r="L134" s="30" t="s">
        <v>225</v>
      </c>
      <c r="M134" s="31">
        <v>4.99</v>
      </c>
      <c r="N134" s="32">
        <v>17697</v>
      </c>
      <c r="O134" s="32">
        <f t="shared" ref="O134" si="182">N134*M134</f>
        <v>88308.03</v>
      </c>
      <c r="P134" s="28">
        <v>1</v>
      </c>
      <c r="Q134" s="28"/>
      <c r="R134" s="28"/>
      <c r="S134" s="45"/>
      <c r="T134" s="33"/>
      <c r="U134" s="45"/>
      <c r="V134" s="33">
        <f t="shared" ref="V134" si="183">P134+S134</f>
        <v>1</v>
      </c>
      <c r="W134" s="33">
        <f t="shared" ref="W134" si="184">Q134+T134</f>
        <v>0</v>
      </c>
      <c r="X134" s="33">
        <f t="shared" ref="X134" si="185">R134+U134</f>
        <v>0</v>
      </c>
      <c r="Y134" s="34">
        <f t="shared" ref="Y134" si="186">(O134/16)*P134</f>
        <v>5519.2518749999999</v>
      </c>
      <c r="Z134" s="34">
        <f t="shared" ref="Z134" si="187">(O134/16)*Q134</f>
        <v>0</v>
      </c>
      <c r="AA134" s="34">
        <f t="shared" ref="AA134" si="188">(O134/16)*R134</f>
        <v>0</v>
      </c>
      <c r="AB134" s="34">
        <f t="shared" ref="AB134" si="189">(O134/16)*S134</f>
        <v>0</v>
      </c>
      <c r="AC134" s="34">
        <f t="shared" ref="AC134" si="190">(O134/16)*T134</f>
        <v>0</v>
      </c>
      <c r="AD134" s="34">
        <f t="shared" ref="AD134" si="191">(O134/16)*U134</f>
        <v>0</v>
      </c>
      <c r="AE134" s="34">
        <f t="shared" ref="AE134" si="192">Y134+Z134+AA134+AB134+AC134+AD134</f>
        <v>5519.2518749999999</v>
      </c>
      <c r="AF134" s="34">
        <f t="shared" ref="AF134" si="193">AE134</f>
        <v>5519.2518749999999</v>
      </c>
      <c r="AG134" s="34">
        <f t="shared" ref="AG134" si="194">(AE134+AF134)*10%</f>
        <v>1103.850375</v>
      </c>
      <c r="AH134" s="34">
        <f t="shared" ref="AH134" si="195">(AC134*2)*30%</f>
        <v>0</v>
      </c>
      <c r="AI134" s="34">
        <f t="shared" si="168"/>
        <v>12142.354125</v>
      </c>
      <c r="AJ134" s="35"/>
      <c r="AK134" s="36">
        <f t="shared" ref="AK134" si="196">((17697*40%)/16)*AJ134</f>
        <v>0</v>
      </c>
      <c r="AL134" s="35">
        <v>0.5</v>
      </c>
      <c r="AM134" s="36">
        <f t="shared" ref="AM134" si="197">((17697*50%)/16)*AL134</f>
        <v>276.515625</v>
      </c>
      <c r="AN134" s="37">
        <f>SUM(AJ134+AL134)</f>
        <v>0.5</v>
      </c>
      <c r="AO134" s="36">
        <f t="shared" ref="AO134" si="198">AK134+AM134</f>
        <v>276.515625</v>
      </c>
      <c r="AP134" s="35"/>
      <c r="AQ134" s="36">
        <f t="shared" ref="AQ134" si="199">((17697*50%)/16)*AP134</f>
        <v>0</v>
      </c>
      <c r="AR134" s="35"/>
      <c r="AS134" s="36">
        <f t="shared" ref="AS134" si="200">((17697*40%)/16)*AR134</f>
        <v>0</v>
      </c>
      <c r="AT134" s="36">
        <f t="shared" ref="AT134" si="201">AP134+AR134</f>
        <v>0</v>
      </c>
      <c r="AU134" s="98">
        <f t="shared" ref="AU134" si="202">AQ134+AS134</f>
        <v>0</v>
      </c>
      <c r="AV134" s="37">
        <f t="shared" ref="AV134" si="203">AN134+AT134</f>
        <v>0.5</v>
      </c>
      <c r="AW134" s="36">
        <f t="shared" ref="AW134" si="204">AO134+AU134</f>
        <v>276.515625</v>
      </c>
      <c r="AX134" s="38"/>
      <c r="AY134" s="39"/>
      <c r="AZ134" s="39"/>
      <c r="BA134" s="39"/>
      <c r="BB134" s="98">
        <f t="shared" ref="BB134" si="205">((17697*50%)*AY134)+((17697*60%)*AZ134)+((17697*60%)*BA134)</f>
        <v>0</v>
      </c>
      <c r="BC134" s="33"/>
      <c r="BD134" s="33"/>
      <c r="BE134" s="34"/>
      <c r="BF134" s="99">
        <f t="shared" ref="BF134" si="206">((17697*20%)*BC134)+((17697*25%)*BD134)+((17697*30%)*BE134)</f>
        <v>0</v>
      </c>
      <c r="BG134" s="40">
        <f t="shared" ref="BG134" si="207">(V134+W134+X134)</f>
        <v>1</v>
      </c>
      <c r="BH134" s="99">
        <f t="shared" ref="BH134" si="208">(AE134+AF134)*30%</f>
        <v>3311.551125</v>
      </c>
      <c r="BI134" s="41">
        <f t="shared" ref="BI134" si="209">BG134</f>
        <v>1</v>
      </c>
      <c r="BJ134" s="99">
        <f>(AE134+AF134)*0.3</f>
        <v>3311.551125</v>
      </c>
      <c r="BK134" s="99"/>
      <c r="BL134" s="99"/>
      <c r="BM134" s="99"/>
      <c r="BN134" s="234">
        <f t="shared" ref="BN134" si="210">BI134</f>
        <v>1</v>
      </c>
      <c r="BO134" s="99">
        <f t="shared" ref="BO134" si="211">((17697*40%)/16)*BN134</f>
        <v>442.42500000000001</v>
      </c>
      <c r="BP134" s="34">
        <f t="shared" si="128"/>
        <v>7342.0428750000001</v>
      </c>
      <c r="BQ134" s="34"/>
      <c r="BR134" s="34"/>
      <c r="BS134" s="34"/>
      <c r="BT134" s="34">
        <f t="shared" ref="BT134" si="212">AI134+BP134</f>
        <v>19484.397000000001</v>
      </c>
      <c r="BU134" s="42">
        <f t="shared" ref="BU134" si="213">BT134*12</f>
        <v>233812.76400000002</v>
      </c>
      <c r="BV134" s="2"/>
    </row>
    <row r="135" spans="1:75" s="2" customFormat="1" ht="20.25" customHeight="1">
      <c r="A135" s="26">
        <v>21</v>
      </c>
      <c r="B135" s="27" t="s">
        <v>355</v>
      </c>
      <c r="C135" s="27" t="s">
        <v>131</v>
      </c>
      <c r="D135" s="28" t="s">
        <v>102</v>
      </c>
      <c r="E135" s="77" t="s">
        <v>239</v>
      </c>
      <c r="F135" s="31">
        <v>2</v>
      </c>
      <c r="G135" s="29">
        <v>45537</v>
      </c>
      <c r="H135" s="29">
        <v>47363</v>
      </c>
      <c r="I135" s="27" t="s">
        <v>320</v>
      </c>
      <c r="J135" s="28" t="s">
        <v>118</v>
      </c>
      <c r="K135" s="28" t="s">
        <v>119</v>
      </c>
      <c r="L135" s="30" t="s">
        <v>240</v>
      </c>
      <c r="M135" s="31">
        <v>4.33</v>
      </c>
      <c r="N135" s="32">
        <v>17697</v>
      </c>
      <c r="O135" s="32">
        <f t="shared" si="178"/>
        <v>76628.009999999995</v>
      </c>
      <c r="P135" s="31">
        <v>2</v>
      </c>
      <c r="Q135" s="28">
        <v>3</v>
      </c>
      <c r="R135" s="28"/>
      <c r="S135" s="33"/>
      <c r="T135" s="33"/>
      <c r="U135" s="33"/>
      <c r="V135" s="33">
        <f t="shared" si="100"/>
        <v>2</v>
      </c>
      <c r="W135" s="33">
        <f t="shared" si="163"/>
        <v>3</v>
      </c>
      <c r="X135" s="33">
        <f t="shared" si="101"/>
        <v>0</v>
      </c>
      <c r="Y135" s="34">
        <f t="shared" si="102"/>
        <v>9578.5012499999993</v>
      </c>
      <c r="Z135" s="34">
        <f t="shared" si="164"/>
        <v>14367.751874999998</v>
      </c>
      <c r="AA135" s="34">
        <f t="shared" si="104"/>
        <v>0</v>
      </c>
      <c r="AB135" s="34">
        <f t="shared" si="105"/>
        <v>0</v>
      </c>
      <c r="AC135" s="34">
        <f t="shared" si="165"/>
        <v>0</v>
      </c>
      <c r="AD135" s="34">
        <f t="shared" si="107"/>
        <v>0</v>
      </c>
      <c r="AE135" s="34">
        <f t="shared" si="108"/>
        <v>23946.253124999996</v>
      </c>
      <c r="AF135" s="34">
        <f t="shared" si="109"/>
        <v>23946.253124999996</v>
      </c>
      <c r="AG135" s="34">
        <f t="shared" si="110"/>
        <v>4789.2506249999997</v>
      </c>
      <c r="AH135" s="34">
        <f t="shared" si="111"/>
        <v>0</v>
      </c>
      <c r="AI135" s="34">
        <f t="shared" si="168"/>
        <v>52681.756874999992</v>
      </c>
      <c r="AJ135" s="35"/>
      <c r="AK135" s="36">
        <f t="shared" si="113"/>
        <v>0</v>
      </c>
      <c r="AL135" s="35"/>
      <c r="AM135" s="36">
        <f t="shared" si="114"/>
        <v>0</v>
      </c>
      <c r="AN135" s="36"/>
      <c r="AO135" s="36">
        <f t="shared" si="115"/>
        <v>0</v>
      </c>
      <c r="AP135" s="35"/>
      <c r="AQ135" s="36">
        <f t="shared" si="116"/>
        <v>0</v>
      </c>
      <c r="AR135" s="35"/>
      <c r="AS135" s="36">
        <f t="shared" si="117"/>
        <v>0</v>
      </c>
      <c r="AT135" s="36">
        <f t="shared" si="118"/>
        <v>0</v>
      </c>
      <c r="AU135" s="98">
        <f t="shared" si="119"/>
        <v>0</v>
      </c>
      <c r="AV135" s="37">
        <f t="shared" si="120"/>
        <v>0</v>
      </c>
      <c r="AW135" s="36">
        <f t="shared" si="121"/>
        <v>0</v>
      </c>
      <c r="AX135" s="38"/>
      <c r="AY135" s="39"/>
      <c r="AZ135" s="39"/>
      <c r="BA135" s="39"/>
      <c r="BB135" s="98">
        <f t="shared" si="122"/>
        <v>0</v>
      </c>
      <c r="BC135" s="33"/>
      <c r="BD135" s="33"/>
      <c r="BE135" s="34"/>
      <c r="BF135" s="99">
        <f t="shared" si="123"/>
        <v>0</v>
      </c>
      <c r="BG135" s="40">
        <f t="shared" si="124"/>
        <v>5</v>
      </c>
      <c r="BH135" s="99">
        <f t="shared" si="125"/>
        <v>14367.751874999996</v>
      </c>
      <c r="BI135" s="41"/>
      <c r="BJ135" s="99"/>
      <c r="BK135" s="99"/>
      <c r="BL135" s="99"/>
      <c r="BM135" s="99"/>
      <c r="BN135" s="234">
        <v>4</v>
      </c>
      <c r="BO135" s="99">
        <f t="shared" si="127"/>
        <v>1769.7</v>
      </c>
      <c r="BP135" s="34">
        <f t="shared" si="128"/>
        <v>16137.451874999997</v>
      </c>
      <c r="BQ135" s="34"/>
      <c r="BR135" s="34"/>
      <c r="BS135" s="34"/>
      <c r="BT135" s="34">
        <f t="shared" si="129"/>
        <v>68819.208749999991</v>
      </c>
      <c r="BU135" s="42">
        <f t="shared" si="130"/>
        <v>825830.50499999989</v>
      </c>
    </row>
    <row r="136" spans="1:75" s="2" customFormat="1" ht="15" customHeight="1">
      <c r="A136" s="26">
        <v>22</v>
      </c>
      <c r="B136" s="27" t="s">
        <v>361</v>
      </c>
      <c r="C136" s="77" t="s">
        <v>246</v>
      </c>
      <c r="D136" s="31" t="s">
        <v>102</v>
      </c>
      <c r="E136" s="105" t="s">
        <v>247</v>
      </c>
      <c r="F136" s="31">
        <v>6</v>
      </c>
      <c r="G136" s="78">
        <v>45169</v>
      </c>
      <c r="H136" s="78">
        <v>46996</v>
      </c>
      <c r="I136" s="77" t="s">
        <v>321</v>
      </c>
      <c r="J136" s="31" t="s">
        <v>118</v>
      </c>
      <c r="K136" s="28" t="s">
        <v>119</v>
      </c>
      <c r="L136" s="30" t="s">
        <v>248</v>
      </c>
      <c r="M136" s="31">
        <v>5.08</v>
      </c>
      <c r="N136" s="32">
        <v>17697</v>
      </c>
      <c r="O136" s="32">
        <f t="shared" si="178"/>
        <v>89900.76</v>
      </c>
      <c r="P136" s="174"/>
      <c r="Q136" s="32">
        <v>2</v>
      </c>
      <c r="R136" s="31">
        <v>2</v>
      </c>
      <c r="S136" s="33"/>
      <c r="T136" s="33"/>
      <c r="U136" s="33"/>
      <c r="V136" s="33">
        <f t="shared" si="100"/>
        <v>0</v>
      </c>
      <c r="W136" s="33">
        <f t="shared" si="163"/>
        <v>2</v>
      </c>
      <c r="X136" s="33">
        <f t="shared" si="101"/>
        <v>2</v>
      </c>
      <c r="Y136" s="34">
        <f t="shared" si="102"/>
        <v>0</v>
      </c>
      <c r="Z136" s="34">
        <f t="shared" si="164"/>
        <v>11237.594999999999</v>
      </c>
      <c r="AA136" s="34">
        <f t="shared" si="104"/>
        <v>11237.594999999999</v>
      </c>
      <c r="AB136" s="34">
        <f t="shared" si="105"/>
        <v>0</v>
      </c>
      <c r="AC136" s="34">
        <f t="shared" si="165"/>
        <v>0</v>
      </c>
      <c r="AD136" s="34">
        <f t="shared" si="107"/>
        <v>0</v>
      </c>
      <c r="AE136" s="34">
        <f t="shared" si="108"/>
        <v>22475.19</v>
      </c>
      <c r="AF136" s="34">
        <f t="shared" si="109"/>
        <v>22475.19</v>
      </c>
      <c r="AG136" s="34">
        <f t="shared" si="110"/>
        <v>4495.0379999999996</v>
      </c>
      <c r="AH136" s="34">
        <f t="shared" si="111"/>
        <v>0</v>
      </c>
      <c r="AI136" s="34">
        <f t="shared" si="168"/>
        <v>49445.417999999998</v>
      </c>
      <c r="AJ136" s="35"/>
      <c r="AK136" s="36">
        <f t="shared" si="113"/>
        <v>0</v>
      </c>
      <c r="AL136" s="35"/>
      <c r="AM136" s="36">
        <f t="shared" si="114"/>
        <v>0</v>
      </c>
      <c r="AN136" s="36"/>
      <c r="AO136" s="36">
        <f t="shared" si="115"/>
        <v>0</v>
      </c>
      <c r="AP136" s="35"/>
      <c r="AQ136" s="36">
        <f t="shared" si="116"/>
        <v>0</v>
      </c>
      <c r="AR136" s="35"/>
      <c r="AS136" s="36">
        <f t="shared" si="117"/>
        <v>0</v>
      </c>
      <c r="AT136" s="36">
        <f t="shared" si="118"/>
        <v>0</v>
      </c>
      <c r="AU136" s="98">
        <f t="shared" si="119"/>
        <v>0</v>
      </c>
      <c r="AV136" s="37">
        <f t="shared" si="120"/>
        <v>0</v>
      </c>
      <c r="AW136" s="36">
        <f t="shared" si="121"/>
        <v>0</v>
      </c>
      <c r="AX136" s="38"/>
      <c r="AY136" s="39"/>
      <c r="AZ136" s="39"/>
      <c r="BA136" s="39"/>
      <c r="BB136" s="98">
        <f t="shared" si="122"/>
        <v>0</v>
      </c>
      <c r="BC136" s="33"/>
      <c r="BD136" s="33"/>
      <c r="BE136" s="34"/>
      <c r="BF136" s="99">
        <f t="shared" si="123"/>
        <v>0</v>
      </c>
      <c r="BG136" s="40">
        <f t="shared" si="124"/>
        <v>4</v>
      </c>
      <c r="BH136" s="99">
        <f t="shared" si="125"/>
        <v>13485.114</v>
      </c>
      <c r="BI136" s="41">
        <f t="shared" si="126"/>
        <v>4</v>
      </c>
      <c r="BJ136" s="99">
        <f>(AE136+AF136)*0.3</f>
        <v>13485.114</v>
      </c>
      <c r="BK136" s="99"/>
      <c r="BL136" s="99"/>
      <c r="BM136" s="99"/>
      <c r="BN136" s="234">
        <f t="shared" si="179"/>
        <v>4</v>
      </c>
      <c r="BO136" s="99">
        <f t="shared" si="127"/>
        <v>1769.7</v>
      </c>
      <c r="BP136" s="34">
        <f t="shared" si="128"/>
        <v>28739.928</v>
      </c>
      <c r="BQ136" s="34"/>
      <c r="BR136" s="34"/>
      <c r="BS136" s="34"/>
      <c r="BT136" s="34">
        <f t="shared" si="129"/>
        <v>78185.34599999999</v>
      </c>
      <c r="BU136" s="42">
        <f t="shared" si="130"/>
        <v>938224.15199999989</v>
      </c>
    </row>
    <row r="137" spans="1:75" s="207" customFormat="1" ht="15" customHeight="1">
      <c r="A137" s="26">
        <v>23</v>
      </c>
      <c r="B137" s="27" t="s">
        <v>364</v>
      </c>
      <c r="C137" s="27" t="s">
        <v>253</v>
      </c>
      <c r="D137" s="31" t="s">
        <v>102</v>
      </c>
      <c r="E137" s="77" t="s">
        <v>239</v>
      </c>
      <c r="F137" s="28">
        <v>9</v>
      </c>
      <c r="G137" s="29">
        <v>43830</v>
      </c>
      <c r="H137" s="29">
        <v>45657</v>
      </c>
      <c r="I137" s="27" t="s">
        <v>322</v>
      </c>
      <c r="J137" s="28" t="s">
        <v>118</v>
      </c>
      <c r="K137" s="31" t="s">
        <v>119</v>
      </c>
      <c r="L137" s="30" t="s">
        <v>254</v>
      </c>
      <c r="M137" s="31">
        <v>4.74</v>
      </c>
      <c r="N137" s="32">
        <v>17697</v>
      </c>
      <c r="O137" s="32">
        <f t="shared" si="178"/>
        <v>83883.78</v>
      </c>
      <c r="P137" s="44"/>
      <c r="Q137" s="28">
        <v>2</v>
      </c>
      <c r="R137" s="28"/>
      <c r="S137" s="33"/>
      <c r="T137" s="33"/>
      <c r="U137" s="33"/>
      <c r="V137" s="33">
        <f t="shared" si="100"/>
        <v>0</v>
      </c>
      <c r="W137" s="33">
        <f t="shared" si="163"/>
        <v>2</v>
      </c>
      <c r="X137" s="33">
        <f t="shared" si="101"/>
        <v>0</v>
      </c>
      <c r="Y137" s="34">
        <f t="shared" si="102"/>
        <v>0</v>
      </c>
      <c r="Z137" s="34">
        <f t="shared" si="164"/>
        <v>10485.4725</v>
      </c>
      <c r="AA137" s="34">
        <f t="shared" si="104"/>
        <v>0</v>
      </c>
      <c r="AB137" s="34">
        <f t="shared" si="105"/>
        <v>0</v>
      </c>
      <c r="AC137" s="34">
        <f t="shared" si="165"/>
        <v>0</v>
      </c>
      <c r="AD137" s="34">
        <f t="shared" si="107"/>
        <v>0</v>
      </c>
      <c r="AE137" s="34">
        <f t="shared" si="108"/>
        <v>10485.4725</v>
      </c>
      <c r="AF137" s="34">
        <f t="shared" si="109"/>
        <v>10485.4725</v>
      </c>
      <c r="AG137" s="34">
        <f t="shared" si="110"/>
        <v>2097.0945000000002</v>
      </c>
      <c r="AH137" s="34">
        <f t="shared" si="111"/>
        <v>0</v>
      </c>
      <c r="AI137" s="34">
        <f t="shared" si="168"/>
        <v>23068.039499999999</v>
      </c>
      <c r="AJ137" s="35"/>
      <c r="AK137" s="36">
        <f t="shared" si="113"/>
        <v>0</v>
      </c>
      <c r="AL137" s="35"/>
      <c r="AM137" s="36">
        <f t="shared" si="114"/>
        <v>0</v>
      </c>
      <c r="AN137" s="36"/>
      <c r="AO137" s="36">
        <f t="shared" si="115"/>
        <v>0</v>
      </c>
      <c r="AP137" s="35"/>
      <c r="AQ137" s="36">
        <f t="shared" si="116"/>
        <v>0</v>
      </c>
      <c r="AR137" s="35">
        <v>1</v>
      </c>
      <c r="AS137" s="36">
        <f t="shared" si="117"/>
        <v>442.42500000000001</v>
      </c>
      <c r="AT137" s="36">
        <f t="shared" si="118"/>
        <v>1</v>
      </c>
      <c r="AU137" s="98">
        <f t="shared" si="119"/>
        <v>442.42500000000001</v>
      </c>
      <c r="AV137" s="37">
        <f t="shared" si="120"/>
        <v>1</v>
      </c>
      <c r="AW137" s="36">
        <f t="shared" si="121"/>
        <v>442.42500000000001</v>
      </c>
      <c r="AX137" s="38"/>
      <c r="AY137" s="39"/>
      <c r="AZ137" s="39"/>
      <c r="BA137" s="39"/>
      <c r="BB137" s="98">
        <f t="shared" si="122"/>
        <v>0</v>
      </c>
      <c r="BC137" s="33"/>
      <c r="BD137" s="33"/>
      <c r="BE137" s="34"/>
      <c r="BF137" s="99">
        <f t="shared" si="123"/>
        <v>0</v>
      </c>
      <c r="BG137" s="40">
        <f t="shared" si="124"/>
        <v>2</v>
      </c>
      <c r="BH137" s="99">
        <f t="shared" si="125"/>
        <v>6291.2834999999995</v>
      </c>
      <c r="BI137" s="41">
        <f t="shared" si="126"/>
        <v>2</v>
      </c>
      <c r="BJ137" s="99">
        <f>(AE137+AF137)*0.3</f>
        <v>6291.2834999999995</v>
      </c>
      <c r="BK137" s="99"/>
      <c r="BL137" s="99"/>
      <c r="BM137" s="99"/>
      <c r="BN137" s="234">
        <f t="shared" si="179"/>
        <v>2</v>
      </c>
      <c r="BO137" s="99">
        <f t="shared" si="127"/>
        <v>884.85</v>
      </c>
      <c r="BP137" s="34">
        <f t="shared" si="128"/>
        <v>13909.841999999999</v>
      </c>
      <c r="BQ137" s="34"/>
      <c r="BR137" s="34"/>
      <c r="BS137" s="34"/>
      <c r="BT137" s="34">
        <f t="shared" si="129"/>
        <v>36977.881499999996</v>
      </c>
      <c r="BU137" s="42">
        <f t="shared" si="130"/>
        <v>443734.57799999998</v>
      </c>
      <c r="BV137" s="2"/>
    </row>
    <row r="138" spans="1:75" s="148" customFormat="1" ht="15" customHeight="1">
      <c r="A138" s="146"/>
      <c r="B138" s="147" t="s">
        <v>323</v>
      </c>
      <c r="C138" s="147"/>
      <c r="D138" s="175"/>
      <c r="E138" s="176"/>
      <c r="F138" s="142"/>
      <c r="G138" s="142"/>
      <c r="H138" s="142"/>
      <c r="I138" s="147"/>
      <c r="J138" s="175"/>
      <c r="K138" s="175"/>
      <c r="L138" s="175"/>
      <c r="M138" s="175"/>
      <c r="N138" s="175"/>
      <c r="O138" s="162">
        <f>SUM(O139:O143)</f>
        <v>420303.75000000006</v>
      </c>
      <c r="P138" s="162">
        <f>SUM(P139:P143)</f>
        <v>12</v>
      </c>
      <c r="Q138" s="162">
        <f t="shared" ref="Q138:BN138" si="214">SUM(Q139:Q143)</f>
        <v>0</v>
      </c>
      <c r="R138" s="162">
        <f t="shared" si="214"/>
        <v>0</v>
      </c>
      <c r="S138" s="162">
        <f t="shared" si="214"/>
        <v>0</v>
      </c>
      <c r="T138" s="162">
        <f t="shared" si="214"/>
        <v>0</v>
      </c>
      <c r="U138" s="162">
        <f t="shared" si="214"/>
        <v>0</v>
      </c>
      <c r="V138" s="162">
        <f t="shared" si="214"/>
        <v>12</v>
      </c>
      <c r="W138" s="162">
        <f t="shared" si="214"/>
        <v>0</v>
      </c>
      <c r="X138" s="162">
        <f t="shared" si="214"/>
        <v>0</v>
      </c>
      <c r="Y138" s="162">
        <f t="shared" si="214"/>
        <v>40909.564999999995</v>
      </c>
      <c r="Z138" s="162">
        <f t="shared" si="214"/>
        <v>0</v>
      </c>
      <c r="AA138" s="162">
        <f t="shared" si="214"/>
        <v>0</v>
      </c>
      <c r="AB138" s="162">
        <f t="shared" si="214"/>
        <v>0</v>
      </c>
      <c r="AC138" s="162">
        <f t="shared" si="214"/>
        <v>0</v>
      </c>
      <c r="AD138" s="162">
        <f t="shared" si="214"/>
        <v>0</v>
      </c>
      <c r="AE138" s="162">
        <f t="shared" si="214"/>
        <v>40909.564999999995</v>
      </c>
      <c r="AF138" s="162">
        <f t="shared" si="214"/>
        <v>40910</v>
      </c>
      <c r="AG138" s="162">
        <f t="shared" si="214"/>
        <v>8181.9565000000002</v>
      </c>
      <c r="AH138" s="162">
        <f t="shared" si="214"/>
        <v>0</v>
      </c>
      <c r="AI138" s="162">
        <f t="shared" si="214"/>
        <v>90001.521500000003</v>
      </c>
      <c r="AJ138" s="162">
        <f t="shared" si="214"/>
        <v>0</v>
      </c>
      <c r="AK138" s="162">
        <f t="shared" si="214"/>
        <v>0</v>
      </c>
      <c r="AL138" s="162">
        <f t="shared" si="214"/>
        <v>0</v>
      </c>
      <c r="AM138" s="162">
        <f t="shared" si="214"/>
        <v>0</v>
      </c>
      <c r="AN138" s="162">
        <f t="shared" si="214"/>
        <v>0</v>
      </c>
      <c r="AO138" s="162">
        <f t="shared" si="214"/>
        <v>0</v>
      </c>
      <c r="AP138" s="162">
        <f t="shared" si="214"/>
        <v>0</v>
      </c>
      <c r="AQ138" s="162">
        <f t="shared" si="214"/>
        <v>0</v>
      </c>
      <c r="AR138" s="162">
        <f t="shared" si="214"/>
        <v>0</v>
      </c>
      <c r="AS138" s="162">
        <f t="shared" si="214"/>
        <v>0</v>
      </c>
      <c r="AT138" s="162">
        <f t="shared" si="214"/>
        <v>0</v>
      </c>
      <c r="AU138" s="218">
        <f t="shared" si="214"/>
        <v>0</v>
      </c>
      <c r="AV138" s="162">
        <f t="shared" si="214"/>
        <v>0</v>
      </c>
      <c r="AW138" s="162">
        <f t="shared" si="214"/>
        <v>0</v>
      </c>
      <c r="AX138" s="162">
        <f t="shared" si="214"/>
        <v>0</v>
      </c>
      <c r="AY138" s="162">
        <f t="shared" si="214"/>
        <v>0</v>
      </c>
      <c r="AZ138" s="162">
        <f t="shared" si="214"/>
        <v>0</v>
      </c>
      <c r="BA138" s="162">
        <f t="shared" si="214"/>
        <v>0</v>
      </c>
      <c r="BB138" s="218">
        <f t="shared" si="214"/>
        <v>0</v>
      </c>
      <c r="BC138" s="162">
        <f t="shared" si="214"/>
        <v>0</v>
      </c>
      <c r="BD138" s="162">
        <f t="shared" si="214"/>
        <v>0</v>
      </c>
      <c r="BE138" s="162">
        <f t="shared" si="214"/>
        <v>0</v>
      </c>
      <c r="BF138" s="218">
        <f t="shared" si="214"/>
        <v>0</v>
      </c>
      <c r="BG138" s="162">
        <f t="shared" si="214"/>
        <v>12</v>
      </c>
      <c r="BH138" s="34">
        <f t="shared" si="125"/>
        <v>24545.869500000001</v>
      </c>
      <c r="BI138" s="162">
        <f t="shared" si="214"/>
        <v>12</v>
      </c>
      <c r="BJ138" s="218">
        <f t="shared" si="214"/>
        <v>28377.21975</v>
      </c>
      <c r="BK138" s="218">
        <f t="shared" si="214"/>
        <v>0</v>
      </c>
      <c r="BL138" s="218">
        <f t="shared" si="214"/>
        <v>0</v>
      </c>
      <c r="BM138" s="218">
        <f t="shared" si="214"/>
        <v>0</v>
      </c>
      <c r="BN138" s="218">
        <f t="shared" si="214"/>
        <v>0</v>
      </c>
      <c r="BO138" s="218">
        <f t="shared" ref="BO138" si="215">SUM(BO139:BO143)</f>
        <v>0</v>
      </c>
      <c r="BP138" s="34">
        <f t="shared" si="128"/>
        <v>52923.089250000005</v>
      </c>
      <c r="BQ138" s="162">
        <f t="shared" ref="BQ138" si="216">SUM(BQ139:BQ143)</f>
        <v>0</v>
      </c>
      <c r="BR138" s="162">
        <f t="shared" ref="BR138" si="217">SUM(BR139:BR143)</f>
        <v>0</v>
      </c>
      <c r="BS138" s="162">
        <f t="shared" ref="BS138" si="218">SUM(BS139:BS143)</f>
        <v>0</v>
      </c>
      <c r="BT138" s="162">
        <f t="shared" ref="BT138" si="219">SUM(BT139:BT143)</f>
        <v>142924.61074999999</v>
      </c>
      <c r="BU138" s="162">
        <f t="shared" ref="BU138" si="220">SUM(BU139:BU143)</f>
        <v>1715095.3289999999</v>
      </c>
    </row>
    <row r="139" spans="1:75" s="2" customFormat="1" ht="15" customHeight="1">
      <c r="A139" s="26">
        <v>1</v>
      </c>
      <c r="B139" s="27" t="s">
        <v>350</v>
      </c>
      <c r="C139" s="27" t="s">
        <v>172</v>
      </c>
      <c r="D139" s="28" t="s">
        <v>102</v>
      </c>
      <c r="E139" s="77" t="s">
        <v>244</v>
      </c>
      <c r="F139" s="28">
        <v>1</v>
      </c>
      <c r="G139" s="29">
        <v>44071</v>
      </c>
      <c r="H139" s="29">
        <v>45897</v>
      </c>
      <c r="I139" s="27" t="s">
        <v>172</v>
      </c>
      <c r="J139" s="28" t="s">
        <v>152</v>
      </c>
      <c r="K139" s="28" t="s">
        <v>100</v>
      </c>
      <c r="L139" s="30" t="s">
        <v>245</v>
      </c>
      <c r="M139" s="31">
        <v>5.41</v>
      </c>
      <c r="N139" s="32">
        <v>17697</v>
      </c>
      <c r="O139" s="32">
        <f t="shared" ref="O139:O142" si="221">N139*M139</f>
        <v>95740.77</v>
      </c>
      <c r="P139" s="28">
        <v>2</v>
      </c>
      <c r="Q139" s="33"/>
      <c r="R139" s="28"/>
      <c r="S139" s="33"/>
      <c r="T139" s="33"/>
      <c r="U139" s="33"/>
      <c r="V139" s="33">
        <f t="shared" si="100"/>
        <v>2</v>
      </c>
      <c r="W139" s="33">
        <f t="shared" si="163"/>
        <v>0</v>
      </c>
      <c r="X139" s="33">
        <f t="shared" si="101"/>
        <v>0</v>
      </c>
      <c r="Y139" s="34">
        <f>(O139/24)*P139</f>
        <v>7978.3975</v>
      </c>
      <c r="Z139" s="34">
        <f t="shared" si="164"/>
        <v>0</v>
      </c>
      <c r="AA139" s="34">
        <f t="shared" si="104"/>
        <v>0</v>
      </c>
      <c r="AB139" s="34">
        <f t="shared" si="105"/>
        <v>0</v>
      </c>
      <c r="AC139" s="34">
        <f t="shared" si="165"/>
        <v>0</v>
      </c>
      <c r="AD139" s="34">
        <f t="shared" si="107"/>
        <v>0</v>
      </c>
      <c r="AE139" s="34">
        <f t="shared" si="108"/>
        <v>7978.3975</v>
      </c>
      <c r="AF139" s="34">
        <v>7978</v>
      </c>
      <c r="AG139" s="34">
        <f t="shared" si="110"/>
        <v>1595.63975</v>
      </c>
      <c r="AH139" s="34">
        <f t="shared" si="111"/>
        <v>0</v>
      </c>
      <c r="AI139" s="34">
        <f>AE139+AF139+AG139+AH139</f>
        <v>17552.037249999998</v>
      </c>
      <c r="AJ139" s="35"/>
      <c r="AK139" s="36">
        <f t="shared" si="113"/>
        <v>0</v>
      </c>
      <c r="AL139" s="35"/>
      <c r="AM139" s="36">
        <f t="shared" si="114"/>
        <v>0</v>
      </c>
      <c r="AN139" s="36"/>
      <c r="AO139" s="36">
        <f t="shared" si="115"/>
        <v>0</v>
      </c>
      <c r="AP139" s="35"/>
      <c r="AQ139" s="36">
        <f t="shared" si="116"/>
        <v>0</v>
      </c>
      <c r="AR139" s="35"/>
      <c r="AS139" s="36">
        <f t="shared" si="117"/>
        <v>0</v>
      </c>
      <c r="AT139" s="36">
        <f t="shared" si="118"/>
        <v>0</v>
      </c>
      <c r="AU139" s="98">
        <f t="shared" si="119"/>
        <v>0</v>
      </c>
      <c r="AV139" s="37">
        <f t="shared" si="120"/>
        <v>0</v>
      </c>
      <c r="AW139" s="36">
        <f t="shared" si="121"/>
        <v>0</v>
      </c>
      <c r="AX139" s="38"/>
      <c r="AY139" s="39"/>
      <c r="AZ139" s="39"/>
      <c r="BA139" s="39"/>
      <c r="BB139" s="98">
        <f t="shared" si="122"/>
        <v>0</v>
      </c>
      <c r="BC139" s="33"/>
      <c r="BD139" s="33"/>
      <c r="BE139" s="34"/>
      <c r="BF139" s="99">
        <f t="shared" si="123"/>
        <v>0</v>
      </c>
      <c r="BG139" s="40">
        <f t="shared" si="124"/>
        <v>2</v>
      </c>
      <c r="BH139" s="99">
        <f t="shared" si="125"/>
        <v>4786.9192499999999</v>
      </c>
      <c r="BI139" s="41">
        <f t="shared" si="126"/>
        <v>2</v>
      </c>
      <c r="BJ139" s="99">
        <f>(AE139+AF139)*0.4</f>
        <v>6382.5590000000002</v>
      </c>
      <c r="BK139" s="99"/>
      <c r="BL139" s="99"/>
      <c r="BM139" s="99"/>
      <c r="BN139" s="234"/>
      <c r="BO139" s="99">
        <f t="shared" si="127"/>
        <v>0</v>
      </c>
      <c r="BP139" s="34">
        <f t="shared" si="128"/>
        <v>11169.47825</v>
      </c>
      <c r="BQ139" s="34"/>
      <c r="BR139" s="34"/>
      <c r="BS139" s="34"/>
      <c r="BT139" s="34">
        <f t="shared" si="129"/>
        <v>28721.515499999998</v>
      </c>
      <c r="BU139" s="42">
        <f t="shared" si="130"/>
        <v>344658.18599999999</v>
      </c>
      <c r="BW139" s="84"/>
    </row>
    <row r="140" spans="1:75" s="2" customFormat="1" ht="15" customHeight="1">
      <c r="A140" s="26">
        <v>2</v>
      </c>
      <c r="B140" s="27" t="s">
        <v>352</v>
      </c>
      <c r="C140" s="27" t="s">
        <v>185</v>
      </c>
      <c r="D140" s="28" t="s">
        <v>296</v>
      </c>
      <c r="E140" s="27" t="s">
        <v>186</v>
      </c>
      <c r="F140" s="31"/>
      <c r="G140" s="29"/>
      <c r="H140" s="29"/>
      <c r="I140" s="27" t="s">
        <v>185</v>
      </c>
      <c r="J140" s="28" t="s">
        <v>187</v>
      </c>
      <c r="K140" s="31" t="s">
        <v>178</v>
      </c>
      <c r="L140" s="30" t="s">
        <v>143</v>
      </c>
      <c r="M140" s="31">
        <v>3.32</v>
      </c>
      <c r="N140" s="32">
        <v>17697</v>
      </c>
      <c r="O140" s="32">
        <f t="shared" si="221"/>
        <v>58754.039999999994</v>
      </c>
      <c r="P140" s="44">
        <v>3</v>
      </c>
      <c r="Q140" s="33"/>
      <c r="R140" s="28"/>
      <c r="S140" s="33"/>
      <c r="T140" s="33"/>
      <c r="U140" s="33"/>
      <c r="V140" s="33">
        <f t="shared" si="100"/>
        <v>3</v>
      </c>
      <c r="W140" s="33">
        <f t="shared" si="163"/>
        <v>0</v>
      </c>
      <c r="X140" s="33">
        <f t="shared" si="101"/>
        <v>0</v>
      </c>
      <c r="Y140" s="34">
        <f>(O140/24)*P140</f>
        <v>7344.2549999999992</v>
      </c>
      <c r="Z140" s="34">
        <f t="shared" si="164"/>
        <v>0</v>
      </c>
      <c r="AA140" s="34">
        <f t="shared" si="104"/>
        <v>0</v>
      </c>
      <c r="AB140" s="34">
        <f t="shared" si="105"/>
        <v>0</v>
      </c>
      <c r="AC140" s="34">
        <f t="shared" si="165"/>
        <v>0</v>
      </c>
      <c r="AD140" s="34">
        <f t="shared" si="107"/>
        <v>0</v>
      </c>
      <c r="AE140" s="34">
        <f t="shared" si="108"/>
        <v>7344.2549999999992</v>
      </c>
      <c r="AF140" s="34">
        <v>7344</v>
      </c>
      <c r="AG140" s="34">
        <f t="shared" si="110"/>
        <v>1468.8254999999999</v>
      </c>
      <c r="AH140" s="34">
        <f t="shared" si="111"/>
        <v>0</v>
      </c>
      <c r="AI140" s="34">
        <f t="shared" ref="AI140:AI143" si="222">AE140+AF140+AG140+AH140</f>
        <v>16157.0805</v>
      </c>
      <c r="AJ140" s="35"/>
      <c r="AK140" s="36">
        <f t="shared" si="113"/>
        <v>0</v>
      </c>
      <c r="AL140" s="35"/>
      <c r="AM140" s="36">
        <f t="shared" si="114"/>
        <v>0</v>
      </c>
      <c r="AN140" s="36"/>
      <c r="AO140" s="36">
        <f t="shared" si="115"/>
        <v>0</v>
      </c>
      <c r="AP140" s="35"/>
      <c r="AQ140" s="36">
        <f t="shared" si="116"/>
        <v>0</v>
      </c>
      <c r="AR140" s="35"/>
      <c r="AS140" s="36">
        <f t="shared" si="117"/>
        <v>0</v>
      </c>
      <c r="AT140" s="36">
        <f t="shared" si="118"/>
        <v>0</v>
      </c>
      <c r="AU140" s="98">
        <f t="shared" si="119"/>
        <v>0</v>
      </c>
      <c r="AV140" s="37">
        <f t="shared" si="120"/>
        <v>0</v>
      </c>
      <c r="AW140" s="36">
        <f t="shared" si="121"/>
        <v>0</v>
      </c>
      <c r="AX140" s="38"/>
      <c r="AY140" s="39"/>
      <c r="AZ140" s="39"/>
      <c r="BA140" s="39"/>
      <c r="BB140" s="98">
        <f t="shared" si="122"/>
        <v>0</v>
      </c>
      <c r="BC140" s="33"/>
      <c r="BD140" s="33"/>
      <c r="BE140" s="34"/>
      <c r="BF140" s="99">
        <f t="shared" si="123"/>
        <v>0</v>
      </c>
      <c r="BG140" s="40">
        <f t="shared" si="124"/>
        <v>3</v>
      </c>
      <c r="BH140" s="99">
        <f t="shared" si="125"/>
        <v>4406.4764999999998</v>
      </c>
      <c r="BI140" s="41">
        <f t="shared" si="126"/>
        <v>3</v>
      </c>
      <c r="BJ140" s="99">
        <f>(AE140+AF140)*0.4</f>
        <v>5875.3019999999997</v>
      </c>
      <c r="BK140" s="99"/>
      <c r="BL140" s="99"/>
      <c r="BM140" s="99"/>
      <c r="BN140" s="234"/>
      <c r="BO140" s="99">
        <f t="shared" si="127"/>
        <v>0</v>
      </c>
      <c r="BP140" s="34">
        <f t="shared" si="128"/>
        <v>10281.7785</v>
      </c>
      <c r="BQ140" s="34"/>
      <c r="BR140" s="34"/>
      <c r="BS140" s="34"/>
      <c r="BT140" s="34">
        <f t="shared" si="129"/>
        <v>26438.859</v>
      </c>
      <c r="BU140" s="42">
        <f t="shared" si="130"/>
        <v>317266.30800000002</v>
      </c>
    </row>
    <row r="141" spans="1:75" s="2" customFormat="1" ht="15" customHeight="1">
      <c r="A141" s="26">
        <v>3</v>
      </c>
      <c r="B141" s="27" t="s">
        <v>352</v>
      </c>
      <c r="C141" s="77" t="s">
        <v>116</v>
      </c>
      <c r="D141" s="28" t="s">
        <v>102</v>
      </c>
      <c r="E141" s="77" t="s">
        <v>117</v>
      </c>
      <c r="F141" s="31">
        <v>4</v>
      </c>
      <c r="G141" s="78">
        <v>45162</v>
      </c>
      <c r="H141" s="78">
        <v>46989</v>
      </c>
      <c r="I141" s="77" t="s">
        <v>116</v>
      </c>
      <c r="J141" s="31" t="s">
        <v>118</v>
      </c>
      <c r="K141" s="31" t="s">
        <v>119</v>
      </c>
      <c r="L141" s="30" t="s">
        <v>120</v>
      </c>
      <c r="M141" s="31">
        <v>4.66</v>
      </c>
      <c r="N141" s="32">
        <v>17697</v>
      </c>
      <c r="O141" s="32">
        <f t="shared" si="221"/>
        <v>82468.02</v>
      </c>
      <c r="P141" s="32">
        <v>3</v>
      </c>
      <c r="Q141" s="33"/>
      <c r="R141" s="32"/>
      <c r="S141" s="33"/>
      <c r="T141" s="33"/>
      <c r="U141" s="33"/>
      <c r="V141" s="33">
        <f t="shared" si="100"/>
        <v>3</v>
      </c>
      <c r="W141" s="33">
        <f t="shared" si="163"/>
        <v>0</v>
      </c>
      <c r="X141" s="33">
        <f t="shared" si="101"/>
        <v>0</v>
      </c>
      <c r="Y141" s="34">
        <f>(O141/24)*P141</f>
        <v>10308.502500000001</v>
      </c>
      <c r="Z141" s="34">
        <f t="shared" si="164"/>
        <v>0</v>
      </c>
      <c r="AA141" s="34">
        <f t="shared" si="104"/>
        <v>0</v>
      </c>
      <c r="AB141" s="34">
        <f t="shared" si="105"/>
        <v>0</v>
      </c>
      <c r="AC141" s="34">
        <f t="shared" si="165"/>
        <v>0</v>
      </c>
      <c r="AD141" s="34">
        <f t="shared" si="107"/>
        <v>0</v>
      </c>
      <c r="AE141" s="34">
        <f t="shared" si="108"/>
        <v>10308.502500000001</v>
      </c>
      <c r="AF141" s="34">
        <v>10309</v>
      </c>
      <c r="AG141" s="34">
        <f t="shared" si="110"/>
        <v>2061.7502500000005</v>
      </c>
      <c r="AH141" s="34">
        <f t="shared" si="111"/>
        <v>0</v>
      </c>
      <c r="AI141" s="34">
        <f t="shared" si="222"/>
        <v>22679.252750000003</v>
      </c>
      <c r="AJ141" s="35"/>
      <c r="AK141" s="36">
        <f t="shared" si="113"/>
        <v>0</v>
      </c>
      <c r="AL141" s="35"/>
      <c r="AM141" s="36">
        <f t="shared" si="114"/>
        <v>0</v>
      </c>
      <c r="AN141" s="36"/>
      <c r="AO141" s="36">
        <f t="shared" si="115"/>
        <v>0</v>
      </c>
      <c r="AP141" s="35"/>
      <c r="AQ141" s="36">
        <f t="shared" si="116"/>
        <v>0</v>
      </c>
      <c r="AR141" s="35"/>
      <c r="AS141" s="36">
        <f t="shared" si="117"/>
        <v>0</v>
      </c>
      <c r="AT141" s="36">
        <f t="shared" si="118"/>
        <v>0</v>
      </c>
      <c r="AU141" s="98">
        <f t="shared" si="119"/>
        <v>0</v>
      </c>
      <c r="AV141" s="37">
        <f t="shared" si="120"/>
        <v>0</v>
      </c>
      <c r="AW141" s="36">
        <f t="shared" si="121"/>
        <v>0</v>
      </c>
      <c r="AX141" s="38"/>
      <c r="AY141" s="39"/>
      <c r="AZ141" s="39"/>
      <c r="BA141" s="39"/>
      <c r="BB141" s="98">
        <f t="shared" si="122"/>
        <v>0</v>
      </c>
      <c r="BC141" s="33"/>
      <c r="BD141" s="33"/>
      <c r="BE141" s="34"/>
      <c r="BF141" s="99">
        <f t="shared" si="123"/>
        <v>0</v>
      </c>
      <c r="BG141" s="40">
        <f t="shared" si="124"/>
        <v>3</v>
      </c>
      <c r="BH141" s="99">
        <f t="shared" si="125"/>
        <v>6185.2507500000002</v>
      </c>
      <c r="BI141" s="41">
        <f t="shared" si="126"/>
        <v>3</v>
      </c>
      <c r="BJ141" s="99">
        <f>(AE141+AF141)*0.3</f>
        <v>6185.2507500000002</v>
      </c>
      <c r="BK141" s="99"/>
      <c r="BL141" s="99"/>
      <c r="BM141" s="99"/>
      <c r="BN141" s="234"/>
      <c r="BO141" s="99">
        <f t="shared" si="127"/>
        <v>0</v>
      </c>
      <c r="BP141" s="34">
        <f t="shared" si="128"/>
        <v>12370.5015</v>
      </c>
      <c r="BQ141" s="34"/>
      <c r="BR141" s="34"/>
      <c r="BS141" s="34"/>
      <c r="BT141" s="34">
        <f t="shared" si="129"/>
        <v>35049.754250000005</v>
      </c>
      <c r="BU141" s="42">
        <f t="shared" si="130"/>
        <v>420597.05100000009</v>
      </c>
    </row>
    <row r="142" spans="1:75" s="3" customFormat="1" ht="15" customHeight="1">
      <c r="A142" s="26">
        <v>4</v>
      </c>
      <c r="B142" s="177" t="s">
        <v>349</v>
      </c>
      <c r="C142" s="107" t="s">
        <v>203</v>
      </c>
      <c r="D142" s="178" t="s">
        <v>102</v>
      </c>
      <c r="E142" s="177" t="s">
        <v>324</v>
      </c>
      <c r="F142" s="178">
        <v>5</v>
      </c>
      <c r="G142" s="179"/>
      <c r="H142" s="178"/>
      <c r="I142" s="107" t="s">
        <v>203</v>
      </c>
      <c r="J142" s="179"/>
      <c r="K142" s="179" t="s">
        <v>105</v>
      </c>
      <c r="L142" s="180" t="s">
        <v>222</v>
      </c>
      <c r="M142" s="28">
        <v>5.2</v>
      </c>
      <c r="N142" s="44">
        <v>17697</v>
      </c>
      <c r="O142" s="44">
        <f t="shared" si="221"/>
        <v>92024.400000000009</v>
      </c>
      <c r="P142" s="44">
        <v>2</v>
      </c>
      <c r="Q142" s="97"/>
      <c r="R142" s="44"/>
      <c r="S142" s="97"/>
      <c r="T142" s="97"/>
      <c r="U142" s="97"/>
      <c r="V142" s="33">
        <f t="shared" si="100"/>
        <v>2</v>
      </c>
      <c r="W142" s="33">
        <f t="shared" si="163"/>
        <v>0</v>
      </c>
      <c r="X142" s="33">
        <f t="shared" si="101"/>
        <v>0</v>
      </c>
      <c r="Y142" s="34">
        <f>(O142/24)*P142</f>
        <v>7668.7000000000007</v>
      </c>
      <c r="Z142" s="34">
        <f t="shared" si="164"/>
        <v>0</v>
      </c>
      <c r="AA142" s="34">
        <f t="shared" si="104"/>
        <v>0</v>
      </c>
      <c r="AB142" s="34">
        <f t="shared" si="105"/>
        <v>0</v>
      </c>
      <c r="AC142" s="34">
        <f t="shared" si="165"/>
        <v>0</v>
      </c>
      <c r="AD142" s="34">
        <f t="shared" si="107"/>
        <v>0</v>
      </c>
      <c r="AE142" s="34">
        <f t="shared" si="108"/>
        <v>7668.7000000000007</v>
      </c>
      <c r="AF142" s="34">
        <v>7669</v>
      </c>
      <c r="AG142" s="34">
        <f t="shared" si="110"/>
        <v>1533.7700000000002</v>
      </c>
      <c r="AH142" s="34">
        <f t="shared" si="111"/>
        <v>0</v>
      </c>
      <c r="AI142" s="34">
        <f t="shared" si="222"/>
        <v>16871.47</v>
      </c>
      <c r="AJ142" s="35"/>
      <c r="AK142" s="36">
        <f t="shared" si="113"/>
        <v>0</v>
      </c>
      <c r="AL142" s="35"/>
      <c r="AM142" s="36">
        <f t="shared" si="114"/>
        <v>0</v>
      </c>
      <c r="AN142" s="36"/>
      <c r="AO142" s="36">
        <f t="shared" si="115"/>
        <v>0</v>
      </c>
      <c r="AP142" s="35"/>
      <c r="AQ142" s="36">
        <f t="shared" si="116"/>
        <v>0</v>
      </c>
      <c r="AR142" s="35"/>
      <c r="AS142" s="36">
        <f t="shared" si="117"/>
        <v>0</v>
      </c>
      <c r="AT142" s="36">
        <f t="shared" si="118"/>
        <v>0</v>
      </c>
      <c r="AU142" s="98">
        <f t="shared" si="119"/>
        <v>0</v>
      </c>
      <c r="AV142" s="37">
        <f t="shared" si="120"/>
        <v>0</v>
      </c>
      <c r="AW142" s="36">
        <f t="shared" si="121"/>
        <v>0</v>
      </c>
      <c r="AX142" s="38"/>
      <c r="AY142" s="39"/>
      <c r="AZ142" s="39"/>
      <c r="BA142" s="39"/>
      <c r="BB142" s="98">
        <f t="shared" si="122"/>
        <v>0</v>
      </c>
      <c r="BC142" s="33"/>
      <c r="BD142" s="33"/>
      <c r="BE142" s="34"/>
      <c r="BF142" s="99">
        <f t="shared" si="123"/>
        <v>0</v>
      </c>
      <c r="BG142" s="40">
        <f t="shared" si="124"/>
        <v>2</v>
      </c>
      <c r="BH142" s="99">
        <f t="shared" si="125"/>
        <v>4601.3100000000004</v>
      </c>
      <c r="BI142" s="41">
        <f t="shared" si="126"/>
        <v>2</v>
      </c>
      <c r="BJ142" s="99">
        <f>(AE142+AF142)*0.35</f>
        <v>5368.1949999999997</v>
      </c>
      <c r="BK142" s="99"/>
      <c r="BL142" s="99"/>
      <c r="BM142" s="99"/>
      <c r="BN142" s="234"/>
      <c r="BO142" s="99">
        <f t="shared" si="127"/>
        <v>0</v>
      </c>
      <c r="BP142" s="34">
        <f t="shared" si="128"/>
        <v>9969.505000000001</v>
      </c>
      <c r="BQ142" s="34"/>
      <c r="BR142" s="34"/>
      <c r="BS142" s="34"/>
      <c r="BT142" s="34">
        <f t="shared" si="129"/>
        <v>26840.975000000002</v>
      </c>
      <c r="BU142" s="42">
        <f t="shared" si="130"/>
        <v>322091.7</v>
      </c>
    </row>
    <row r="143" spans="1:75" s="2" customFormat="1" ht="15" customHeight="1">
      <c r="A143" s="66">
        <v>5</v>
      </c>
      <c r="B143" s="181" t="s">
        <v>356</v>
      </c>
      <c r="C143" s="88" t="s">
        <v>141</v>
      </c>
      <c r="D143" s="28" t="s">
        <v>102</v>
      </c>
      <c r="E143" s="91" t="s">
        <v>155</v>
      </c>
      <c r="F143" s="89">
        <v>1</v>
      </c>
      <c r="G143" s="90">
        <v>45169</v>
      </c>
      <c r="H143" s="106">
        <v>46996</v>
      </c>
      <c r="I143" s="88" t="s">
        <v>141</v>
      </c>
      <c r="J143" s="89" t="s">
        <v>118</v>
      </c>
      <c r="K143" s="28" t="s">
        <v>119</v>
      </c>
      <c r="L143" s="30" t="s">
        <v>156</v>
      </c>
      <c r="M143" s="31">
        <v>5.16</v>
      </c>
      <c r="N143" s="32">
        <v>17697</v>
      </c>
      <c r="O143" s="32">
        <f t="shared" ref="O143" si="223">N143*M143</f>
        <v>91316.52</v>
      </c>
      <c r="P143" s="44">
        <v>2</v>
      </c>
      <c r="Q143" s="33"/>
      <c r="R143" s="93"/>
      <c r="S143" s="33"/>
      <c r="T143" s="33"/>
      <c r="U143" s="33"/>
      <c r="V143" s="33">
        <f t="shared" si="100"/>
        <v>2</v>
      </c>
      <c r="W143" s="33">
        <f t="shared" si="163"/>
        <v>0</v>
      </c>
      <c r="X143" s="33">
        <f t="shared" si="101"/>
        <v>0</v>
      </c>
      <c r="Y143" s="34">
        <f>(O143/24)*P143</f>
        <v>7609.71</v>
      </c>
      <c r="Z143" s="34">
        <f t="shared" si="164"/>
        <v>0</v>
      </c>
      <c r="AA143" s="34">
        <f t="shared" si="104"/>
        <v>0</v>
      </c>
      <c r="AB143" s="34">
        <f t="shared" si="105"/>
        <v>0</v>
      </c>
      <c r="AC143" s="34">
        <f t="shared" si="165"/>
        <v>0</v>
      </c>
      <c r="AD143" s="34">
        <f t="shared" si="107"/>
        <v>0</v>
      </c>
      <c r="AE143" s="34">
        <f t="shared" si="108"/>
        <v>7609.71</v>
      </c>
      <c r="AF143" s="34">
        <v>7610</v>
      </c>
      <c r="AG143" s="34">
        <f t="shared" si="110"/>
        <v>1521.971</v>
      </c>
      <c r="AH143" s="34">
        <f t="shared" si="111"/>
        <v>0</v>
      </c>
      <c r="AI143" s="34">
        <f t="shared" si="222"/>
        <v>16741.681</v>
      </c>
      <c r="AJ143" s="35"/>
      <c r="AK143" s="36">
        <f t="shared" si="113"/>
        <v>0</v>
      </c>
      <c r="AL143" s="35"/>
      <c r="AM143" s="36">
        <f t="shared" si="114"/>
        <v>0</v>
      </c>
      <c r="AN143" s="36"/>
      <c r="AO143" s="36">
        <f t="shared" si="115"/>
        <v>0</v>
      </c>
      <c r="AP143" s="35"/>
      <c r="AQ143" s="36">
        <f t="shared" si="116"/>
        <v>0</v>
      </c>
      <c r="AR143" s="35"/>
      <c r="AS143" s="36">
        <f t="shared" si="117"/>
        <v>0</v>
      </c>
      <c r="AT143" s="36">
        <f t="shared" si="118"/>
        <v>0</v>
      </c>
      <c r="AU143" s="98">
        <f t="shared" si="119"/>
        <v>0</v>
      </c>
      <c r="AV143" s="37">
        <f t="shared" si="120"/>
        <v>0</v>
      </c>
      <c r="AW143" s="36">
        <f t="shared" si="121"/>
        <v>0</v>
      </c>
      <c r="AX143" s="38"/>
      <c r="AY143" s="39"/>
      <c r="AZ143" s="39"/>
      <c r="BA143" s="39"/>
      <c r="BB143" s="98">
        <f t="shared" si="122"/>
        <v>0</v>
      </c>
      <c r="BC143" s="33"/>
      <c r="BD143" s="33"/>
      <c r="BE143" s="34"/>
      <c r="BF143" s="99">
        <f t="shared" si="123"/>
        <v>0</v>
      </c>
      <c r="BG143" s="40">
        <f t="shared" si="124"/>
        <v>2</v>
      </c>
      <c r="BH143" s="99">
        <f t="shared" si="125"/>
        <v>4565.9129999999996</v>
      </c>
      <c r="BI143" s="41">
        <f t="shared" si="126"/>
        <v>2</v>
      </c>
      <c r="BJ143" s="99">
        <f>(AE143+AF143)*0.3</f>
        <v>4565.9129999999996</v>
      </c>
      <c r="BK143" s="99"/>
      <c r="BL143" s="99"/>
      <c r="BM143" s="99"/>
      <c r="BN143" s="234"/>
      <c r="BO143" s="99">
        <f t="shared" si="127"/>
        <v>0</v>
      </c>
      <c r="BP143" s="34">
        <f t="shared" si="128"/>
        <v>9131.8259999999991</v>
      </c>
      <c r="BQ143" s="34"/>
      <c r="BR143" s="34"/>
      <c r="BS143" s="34"/>
      <c r="BT143" s="34">
        <f t="shared" si="129"/>
        <v>25873.506999999998</v>
      </c>
      <c r="BU143" s="42">
        <f t="shared" si="130"/>
        <v>310482.08399999997</v>
      </c>
    </row>
    <row r="144" spans="1:75" s="187" customFormat="1" ht="15" customHeight="1">
      <c r="A144" s="182"/>
      <c r="B144" s="183" t="s">
        <v>325</v>
      </c>
      <c r="C144" s="183"/>
      <c r="D144" s="45"/>
      <c r="E144" s="184"/>
      <c r="F144" s="45"/>
      <c r="G144" s="185"/>
      <c r="H144" s="185"/>
      <c r="I144" s="185"/>
      <c r="J144" s="45"/>
      <c r="K144" s="45"/>
      <c r="L144" s="45"/>
      <c r="M144" s="45"/>
      <c r="N144" s="186"/>
      <c r="O144" s="124">
        <f>SUM(O145:O151)</f>
        <v>552677.31000000006</v>
      </c>
      <c r="P144" s="124">
        <f t="shared" ref="P144:BU144" si="224">SUM(P145:P151)</f>
        <v>0</v>
      </c>
      <c r="Q144" s="124">
        <f t="shared" si="224"/>
        <v>0</v>
      </c>
      <c r="R144" s="124">
        <f t="shared" si="224"/>
        <v>0</v>
      </c>
      <c r="S144" s="124">
        <f t="shared" si="224"/>
        <v>0</v>
      </c>
      <c r="T144" s="124">
        <f t="shared" si="224"/>
        <v>8</v>
      </c>
      <c r="U144" s="124">
        <f t="shared" si="224"/>
        <v>0</v>
      </c>
      <c r="V144" s="124">
        <f t="shared" si="224"/>
        <v>0</v>
      </c>
      <c r="W144" s="124">
        <f t="shared" si="224"/>
        <v>8</v>
      </c>
      <c r="X144" s="124">
        <f t="shared" si="224"/>
        <v>0</v>
      </c>
      <c r="Y144" s="124">
        <f t="shared" si="224"/>
        <v>0</v>
      </c>
      <c r="Z144" s="124">
        <f t="shared" si="224"/>
        <v>0</v>
      </c>
      <c r="AA144" s="124">
        <f t="shared" si="224"/>
        <v>0</v>
      </c>
      <c r="AB144" s="124">
        <f t="shared" si="224"/>
        <v>0</v>
      </c>
      <c r="AC144" s="124">
        <f t="shared" si="224"/>
        <v>39220.97625</v>
      </c>
      <c r="AD144" s="124">
        <f t="shared" si="224"/>
        <v>0</v>
      </c>
      <c r="AE144" s="124">
        <f t="shared" si="224"/>
        <v>39220.97625</v>
      </c>
      <c r="AF144" s="124">
        <f t="shared" si="224"/>
        <v>39220.97625</v>
      </c>
      <c r="AG144" s="124">
        <f t="shared" si="224"/>
        <v>7844.1952500000016</v>
      </c>
      <c r="AH144" s="124">
        <f t="shared" si="224"/>
        <v>1775.7000000000003</v>
      </c>
      <c r="AI144" s="240">
        <f t="shared" ref="AI144:AI151" si="225">AE144+AF144+AG144+AH144</f>
        <v>88061.847750000001</v>
      </c>
      <c r="AJ144" s="124">
        <f t="shared" si="224"/>
        <v>0</v>
      </c>
      <c r="AK144" s="124">
        <f t="shared" si="224"/>
        <v>0</v>
      </c>
      <c r="AL144" s="124">
        <f t="shared" si="224"/>
        <v>0</v>
      </c>
      <c r="AM144" s="124">
        <f t="shared" si="224"/>
        <v>0</v>
      </c>
      <c r="AN144" s="124">
        <f t="shared" si="224"/>
        <v>0</v>
      </c>
      <c r="AO144" s="124">
        <f t="shared" si="224"/>
        <v>0</v>
      </c>
      <c r="AP144" s="124">
        <f t="shared" si="224"/>
        <v>0</v>
      </c>
      <c r="AQ144" s="124">
        <f t="shared" si="224"/>
        <v>0</v>
      </c>
      <c r="AR144" s="124">
        <f t="shared" si="224"/>
        <v>0</v>
      </c>
      <c r="AS144" s="124">
        <f t="shared" si="224"/>
        <v>0</v>
      </c>
      <c r="AT144" s="124">
        <f t="shared" si="224"/>
        <v>0</v>
      </c>
      <c r="AU144" s="213">
        <f t="shared" si="224"/>
        <v>0</v>
      </c>
      <c r="AV144" s="124">
        <f t="shared" si="224"/>
        <v>0</v>
      </c>
      <c r="AW144" s="124">
        <f t="shared" si="224"/>
        <v>0</v>
      </c>
      <c r="AX144" s="124">
        <f t="shared" si="224"/>
        <v>0</v>
      </c>
      <c r="AY144" s="124">
        <f t="shared" si="224"/>
        <v>0</v>
      </c>
      <c r="AZ144" s="124">
        <f t="shared" si="224"/>
        <v>0</v>
      </c>
      <c r="BA144" s="124">
        <f t="shared" si="224"/>
        <v>0</v>
      </c>
      <c r="BB144" s="213">
        <f t="shared" si="224"/>
        <v>0</v>
      </c>
      <c r="BC144" s="124">
        <f t="shared" si="224"/>
        <v>0</v>
      </c>
      <c r="BD144" s="124">
        <f t="shared" si="224"/>
        <v>0</v>
      </c>
      <c r="BE144" s="124">
        <f t="shared" si="224"/>
        <v>0</v>
      </c>
      <c r="BF144" s="213">
        <f t="shared" si="224"/>
        <v>0</v>
      </c>
      <c r="BG144" s="124">
        <f t="shared" si="224"/>
        <v>8</v>
      </c>
      <c r="BH144" s="213">
        <f t="shared" si="224"/>
        <v>23532.585749999998</v>
      </c>
      <c r="BI144" s="124">
        <f t="shared" si="224"/>
        <v>3</v>
      </c>
      <c r="BJ144" s="213">
        <f t="shared" si="224"/>
        <v>11178.9736875</v>
      </c>
      <c r="BK144" s="213">
        <f t="shared" si="224"/>
        <v>0</v>
      </c>
      <c r="BL144" s="213">
        <f t="shared" si="224"/>
        <v>0</v>
      </c>
      <c r="BM144" s="213">
        <f t="shared" si="224"/>
        <v>0</v>
      </c>
      <c r="BN144" s="213">
        <f t="shared" si="224"/>
        <v>0</v>
      </c>
      <c r="BO144" s="213">
        <f t="shared" si="224"/>
        <v>0</v>
      </c>
      <c r="BP144" s="34">
        <f t="shared" si="128"/>
        <v>34711.5594375</v>
      </c>
      <c r="BQ144" s="124">
        <f t="shared" si="224"/>
        <v>0</v>
      </c>
      <c r="BR144" s="124">
        <f t="shared" si="224"/>
        <v>0</v>
      </c>
      <c r="BS144" s="124">
        <f t="shared" si="224"/>
        <v>0</v>
      </c>
      <c r="BT144" s="124">
        <f t="shared" si="224"/>
        <v>122773.40718749999</v>
      </c>
      <c r="BU144" s="124">
        <f t="shared" si="224"/>
        <v>1473280.8862499997</v>
      </c>
    </row>
    <row r="145" spans="1:75" s="2" customFormat="1" ht="15" customHeight="1">
      <c r="A145" s="66">
        <v>1</v>
      </c>
      <c r="B145" s="27" t="s">
        <v>353</v>
      </c>
      <c r="C145" s="77" t="s">
        <v>126</v>
      </c>
      <c r="D145" s="31" t="s">
        <v>102</v>
      </c>
      <c r="E145" s="77" t="s">
        <v>127</v>
      </c>
      <c r="F145" s="28"/>
      <c r="G145" s="29"/>
      <c r="H145" s="29"/>
      <c r="I145" s="27" t="s">
        <v>126</v>
      </c>
      <c r="J145" s="28" t="s">
        <v>112</v>
      </c>
      <c r="K145" s="28" t="s">
        <v>113</v>
      </c>
      <c r="L145" s="43" t="s">
        <v>128</v>
      </c>
      <c r="M145" s="28">
        <v>4.2300000000000004</v>
      </c>
      <c r="N145" s="44">
        <v>17697</v>
      </c>
      <c r="O145" s="44">
        <f t="shared" ref="O145:O151" si="226">N145*M145</f>
        <v>74858.310000000012</v>
      </c>
      <c r="P145" s="32"/>
      <c r="Q145" s="31"/>
      <c r="R145" s="31"/>
      <c r="S145" s="75"/>
      <c r="T145" s="33">
        <v>2</v>
      </c>
      <c r="U145" s="33"/>
      <c r="V145" s="33">
        <f t="shared" si="100"/>
        <v>0</v>
      </c>
      <c r="W145" s="33">
        <f t="shared" si="163"/>
        <v>2</v>
      </c>
      <c r="X145" s="33">
        <f t="shared" si="101"/>
        <v>0</v>
      </c>
      <c r="Y145" s="34">
        <f t="shared" si="102"/>
        <v>0</v>
      </c>
      <c r="Z145" s="34">
        <f t="shared" si="164"/>
        <v>0</v>
      </c>
      <c r="AA145" s="34">
        <f t="shared" si="104"/>
        <v>0</v>
      </c>
      <c r="AB145" s="34">
        <f t="shared" si="105"/>
        <v>0</v>
      </c>
      <c r="AC145" s="34">
        <f t="shared" si="165"/>
        <v>9357.2887500000015</v>
      </c>
      <c r="AD145" s="34">
        <f t="shared" si="107"/>
        <v>0</v>
      </c>
      <c r="AE145" s="34">
        <f t="shared" si="108"/>
        <v>9357.2887500000015</v>
      </c>
      <c r="AF145" s="34">
        <f t="shared" si="109"/>
        <v>9357.2887500000015</v>
      </c>
      <c r="AG145" s="34">
        <f t="shared" si="110"/>
        <v>1871.4577500000005</v>
      </c>
      <c r="AH145" s="34">
        <f>((N145*20%)/16)*(S145+T145+U145)</f>
        <v>442.42500000000001</v>
      </c>
      <c r="AI145" s="34">
        <f t="shared" si="225"/>
        <v>21028.460250000004</v>
      </c>
      <c r="AJ145" s="35"/>
      <c r="AK145" s="36">
        <f t="shared" si="113"/>
        <v>0</v>
      </c>
      <c r="AL145" s="35"/>
      <c r="AM145" s="36">
        <f t="shared" si="114"/>
        <v>0</v>
      </c>
      <c r="AN145" s="36"/>
      <c r="AO145" s="36">
        <f t="shared" si="115"/>
        <v>0</v>
      </c>
      <c r="AP145" s="35"/>
      <c r="AQ145" s="36">
        <f t="shared" si="116"/>
        <v>0</v>
      </c>
      <c r="AR145" s="35"/>
      <c r="AS145" s="36">
        <f t="shared" si="117"/>
        <v>0</v>
      </c>
      <c r="AT145" s="36">
        <f t="shared" si="118"/>
        <v>0</v>
      </c>
      <c r="AU145" s="98">
        <f t="shared" si="119"/>
        <v>0</v>
      </c>
      <c r="AV145" s="37">
        <f t="shared" si="120"/>
        <v>0</v>
      </c>
      <c r="AW145" s="36">
        <f t="shared" si="121"/>
        <v>0</v>
      </c>
      <c r="AX145" s="38"/>
      <c r="AY145" s="39"/>
      <c r="AZ145" s="39"/>
      <c r="BA145" s="39"/>
      <c r="BB145" s="98">
        <f t="shared" si="122"/>
        <v>0</v>
      </c>
      <c r="BC145" s="33"/>
      <c r="BD145" s="33"/>
      <c r="BE145" s="34"/>
      <c r="BF145" s="99">
        <f t="shared" si="123"/>
        <v>0</v>
      </c>
      <c r="BG145" s="40">
        <f t="shared" si="124"/>
        <v>2</v>
      </c>
      <c r="BH145" s="99">
        <f t="shared" si="125"/>
        <v>5614.3732500000006</v>
      </c>
      <c r="BI145" s="41"/>
      <c r="BJ145" s="99"/>
      <c r="BK145" s="99"/>
      <c r="BL145" s="99"/>
      <c r="BM145" s="99"/>
      <c r="BN145" s="234"/>
      <c r="BO145" s="99">
        <f t="shared" si="127"/>
        <v>0</v>
      </c>
      <c r="BP145" s="34">
        <f t="shared" si="128"/>
        <v>5614.3732500000006</v>
      </c>
      <c r="BQ145" s="34"/>
      <c r="BR145" s="34"/>
      <c r="BS145" s="34"/>
      <c r="BT145" s="34">
        <f t="shared" si="129"/>
        <v>26642.833500000004</v>
      </c>
      <c r="BU145" s="42">
        <f t="shared" si="130"/>
        <v>319714.00200000004</v>
      </c>
    </row>
    <row r="146" spans="1:75" s="2" customFormat="1" ht="15" customHeight="1">
      <c r="A146" s="66">
        <v>2</v>
      </c>
      <c r="B146" s="27" t="s">
        <v>365</v>
      </c>
      <c r="C146" s="27" t="s">
        <v>131</v>
      </c>
      <c r="D146" s="31" t="s">
        <v>102</v>
      </c>
      <c r="E146" s="77" t="s">
        <v>111</v>
      </c>
      <c r="F146" s="28"/>
      <c r="G146" s="29">
        <v>45537</v>
      </c>
      <c r="H146" s="29">
        <v>47363</v>
      </c>
      <c r="I146" s="27" t="s">
        <v>326</v>
      </c>
      <c r="J146" s="28"/>
      <c r="K146" s="31" t="s">
        <v>113</v>
      </c>
      <c r="L146" s="43" t="s">
        <v>128</v>
      </c>
      <c r="M146" s="31">
        <v>4.2300000000000004</v>
      </c>
      <c r="N146" s="44">
        <v>17697</v>
      </c>
      <c r="O146" s="44">
        <f t="shared" si="226"/>
        <v>74858.310000000012</v>
      </c>
      <c r="P146" s="28"/>
      <c r="Q146" s="28"/>
      <c r="R146" s="28"/>
      <c r="S146" s="75"/>
      <c r="T146" s="33">
        <v>1</v>
      </c>
      <c r="U146" s="33"/>
      <c r="V146" s="33">
        <f t="shared" si="100"/>
        <v>0</v>
      </c>
      <c r="W146" s="33">
        <f t="shared" si="163"/>
        <v>1</v>
      </c>
      <c r="X146" s="33">
        <f t="shared" si="101"/>
        <v>0</v>
      </c>
      <c r="Y146" s="34">
        <f t="shared" si="102"/>
        <v>0</v>
      </c>
      <c r="Z146" s="34">
        <f t="shared" si="164"/>
        <v>0</v>
      </c>
      <c r="AA146" s="34">
        <f t="shared" si="104"/>
        <v>0</v>
      </c>
      <c r="AB146" s="34">
        <f t="shared" si="105"/>
        <v>0</v>
      </c>
      <c r="AC146" s="34">
        <f t="shared" si="165"/>
        <v>4678.6443750000008</v>
      </c>
      <c r="AD146" s="34">
        <f t="shared" si="107"/>
        <v>0</v>
      </c>
      <c r="AE146" s="34">
        <f t="shared" si="108"/>
        <v>4678.6443750000008</v>
      </c>
      <c r="AF146" s="34">
        <f t="shared" si="109"/>
        <v>4678.6443750000008</v>
      </c>
      <c r="AG146" s="34">
        <f t="shared" si="110"/>
        <v>935.72887500000024</v>
      </c>
      <c r="AH146" s="34">
        <f t="shared" ref="AH146:AH151" si="227">((17697*0.2)/16)+(S146+T146+U146)</f>
        <v>222.21250000000001</v>
      </c>
      <c r="AI146" s="34">
        <f t="shared" si="225"/>
        <v>10515.230125000002</v>
      </c>
      <c r="AJ146" s="35"/>
      <c r="AK146" s="36">
        <f t="shared" si="113"/>
        <v>0</v>
      </c>
      <c r="AL146" s="35"/>
      <c r="AM146" s="36">
        <f t="shared" si="114"/>
        <v>0</v>
      </c>
      <c r="AN146" s="36"/>
      <c r="AO146" s="36">
        <f t="shared" si="115"/>
        <v>0</v>
      </c>
      <c r="AP146" s="35"/>
      <c r="AQ146" s="36">
        <f t="shared" si="116"/>
        <v>0</v>
      </c>
      <c r="AR146" s="35"/>
      <c r="AS146" s="36">
        <f t="shared" si="117"/>
        <v>0</v>
      </c>
      <c r="AT146" s="36">
        <f t="shared" si="118"/>
        <v>0</v>
      </c>
      <c r="AU146" s="98">
        <f t="shared" si="119"/>
        <v>0</v>
      </c>
      <c r="AV146" s="37">
        <f t="shared" si="120"/>
        <v>0</v>
      </c>
      <c r="AW146" s="36">
        <f t="shared" si="121"/>
        <v>0</v>
      </c>
      <c r="AX146" s="38"/>
      <c r="AY146" s="39"/>
      <c r="AZ146" s="39"/>
      <c r="BA146" s="39"/>
      <c r="BB146" s="98">
        <f t="shared" si="122"/>
        <v>0</v>
      </c>
      <c r="BC146" s="33"/>
      <c r="BD146" s="33"/>
      <c r="BE146" s="34"/>
      <c r="BF146" s="99">
        <f t="shared" si="123"/>
        <v>0</v>
      </c>
      <c r="BG146" s="40">
        <f t="shared" si="124"/>
        <v>1</v>
      </c>
      <c r="BH146" s="99">
        <f t="shared" si="125"/>
        <v>2807.1866250000003</v>
      </c>
      <c r="BI146" s="41"/>
      <c r="BJ146" s="99"/>
      <c r="BK146" s="99"/>
      <c r="BL146" s="99"/>
      <c r="BM146" s="99"/>
      <c r="BN146" s="234"/>
      <c r="BO146" s="99">
        <f t="shared" si="127"/>
        <v>0</v>
      </c>
      <c r="BP146" s="34">
        <f t="shared" si="128"/>
        <v>2807.1866250000003</v>
      </c>
      <c r="BQ146" s="34"/>
      <c r="BR146" s="34"/>
      <c r="BS146" s="34"/>
      <c r="BT146" s="34">
        <f t="shared" si="129"/>
        <v>13322.416750000002</v>
      </c>
      <c r="BU146" s="42">
        <f t="shared" si="130"/>
        <v>159869.00100000002</v>
      </c>
    </row>
    <row r="147" spans="1:75" s="2" customFormat="1" ht="15" customHeight="1">
      <c r="A147" s="66">
        <v>3</v>
      </c>
      <c r="B147" s="27" t="s">
        <v>356</v>
      </c>
      <c r="C147" s="88" t="s">
        <v>141</v>
      </c>
      <c r="D147" s="28" t="s">
        <v>102</v>
      </c>
      <c r="E147" s="27" t="s">
        <v>142</v>
      </c>
      <c r="F147" s="28"/>
      <c r="G147" s="29"/>
      <c r="H147" s="29"/>
      <c r="I147" s="27" t="s">
        <v>141</v>
      </c>
      <c r="J147" s="28" t="s">
        <v>112</v>
      </c>
      <c r="K147" s="28" t="s">
        <v>113</v>
      </c>
      <c r="L147" s="43" t="s">
        <v>143</v>
      </c>
      <c r="M147" s="93">
        <v>4.1900000000000004</v>
      </c>
      <c r="N147" s="44">
        <v>17697</v>
      </c>
      <c r="O147" s="44">
        <f t="shared" si="226"/>
        <v>74150.430000000008</v>
      </c>
      <c r="P147" s="44"/>
      <c r="Q147" s="28"/>
      <c r="R147" s="28"/>
      <c r="S147" s="75"/>
      <c r="T147" s="33">
        <v>1</v>
      </c>
      <c r="U147" s="33"/>
      <c r="V147" s="33">
        <f t="shared" si="100"/>
        <v>0</v>
      </c>
      <c r="W147" s="33">
        <f t="shared" si="163"/>
        <v>1</v>
      </c>
      <c r="X147" s="33">
        <f t="shared" si="101"/>
        <v>0</v>
      </c>
      <c r="Y147" s="34">
        <f t="shared" si="102"/>
        <v>0</v>
      </c>
      <c r="Z147" s="34">
        <f t="shared" si="164"/>
        <v>0</v>
      </c>
      <c r="AA147" s="34">
        <f t="shared" si="104"/>
        <v>0</v>
      </c>
      <c r="AB147" s="34">
        <f t="shared" si="105"/>
        <v>0</v>
      </c>
      <c r="AC147" s="34">
        <f t="shared" si="165"/>
        <v>4634.4018750000005</v>
      </c>
      <c r="AD147" s="34">
        <f t="shared" si="107"/>
        <v>0</v>
      </c>
      <c r="AE147" s="34">
        <f t="shared" si="108"/>
        <v>4634.4018750000005</v>
      </c>
      <c r="AF147" s="34">
        <f t="shared" si="109"/>
        <v>4634.4018750000005</v>
      </c>
      <c r="AG147" s="34">
        <f t="shared" si="110"/>
        <v>926.88037500000019</v>
      </c>
      <c r="AH147" s="34">
        <f t="shared" si="227"/>
        <v>222.21250000000001</v>
      </c>
      <c r="AI147" s="34">
        <f t="shared" si="225"/>
        <v>10417.896625000001</v>
      </c>
      <c r="AJ147" s="35"/>
      <c r="AK147" s="36">
        <f t="shared" si="113"/>
        <v>0</v>
      </c>
      <c r="AL147" s="35"/>
      <c r="AM147" s="36">
        <f t="shared" si="114"/>
        <v>0</v>
      </c>
      <c r="AN147" s="36"/>
      <c r="AO147" s="36">
        <f t="shared" si="115"/>
        <v>0</v>
      </c>
      <c r="AP147" s="35"/>
      <c r="AQ147" s="36">
        <f t="shared" si="116"/>
        <v>0</v>
      </c>
      <c r="AR147" s="35"/>
      <c r="AS147" s="36">
        <f t="shared" si="117"/>
        <v>0</v>
      </c>
      <c r="AT147" s="36">
        <f t="shared" si="118"/>
        <v>0</v>
      </c>
      <c r="AU147" s="98">
        <f t="shared" si="119"/>
        <v>0</v>
      </c>
      <c r="AV147" s="37">
        <f t="shared" si="120"/>
        <v>0</v>
      </c>
      <c r="AW147" s="36">
        <f t="shared" si="121"/>
        <v>0</v>
      </c>
      <c r="AX147" s="38"/>
      <c r="AY147" s="39"/>
      <c r="AZ147" s="39"/>
      <c r="BA147" s="39"/>
      <c r="BB147" s="98">
        <f t="shared" si="122"/>
        <v>0</v>
      </c>
      <c r="BC147" s="33"/>
      <c r="BD147" s="33"/>
      <c r="BE147" s="34"/>
      <c r="BF147" s="99">
        <f t="shared" si="123"/>
        <v>0</v>
      </c>
      <c r="BG147" s="40">
        <f t="shared" si="124"/>
        <v>1</v>
      </c>
      <c r="BH147" s="99">
        <f t="shared" si="125"/>
        <v>2780.6411250000001</v>
      </c>
      <c r="BI147" s="41"/>
      <c r="BJ147" s="99"/>
      <c r="BK147" s="99"/>
      <c r="BL147" s="99"/>
      <c r="BM147" s="99"/>
      <c r="BN147" s="234"/>
      <c r="BO147" s="99">
        <f t="shared" si="127"/>
        <v>0</v>
      </c>
      <c r="BP147" s="34">
        <f t="shared" si="128"/>
        <v>2780.6411250000001</v>
      </c>
      <c r="BQ147" s="34"/>
      <c r="BR147" s="34"/>
      <c r="BS147" s="34"/>
      <c r="BT147" s="34">
        <f t="shared" si="129"/>
        <v>13198.537750000001</v>
      </c>
      <c r="BU147" s="42">
        <f t="shared" si="130"/>
        <v>158382.45300000001</v>
      </c>
      <c r="BW147" s="84"/>
    </row>
    <row r="148" spans="1:75" s="2" customFormat="1" ht="15" customHeight="1">
      <c r="A148" s="66">
        <v>4</v>
      </c>
      <c r="B148" s="27" t="s">
        <v>349</v>
      </c>
      <c r="C148" s="27" t="s">
        <v>150</v>
      </c>
      <c r="D148" s="28" t="s">
        <v>102</v>
      </c>
      <c r="E148" s="27" t="s">
        <v>151</v>
      </c>
      <c r="F148" s="28">
        <v>5</v>
      </c>
      <c r="G148" s="90">
        <v>43458</v>
      </c>
      <c r="H148" s="90">
        <v>45650</v>
      </c>
      <c r="I148" s="27" t="s">
        <v>150</v>
      </c>
      <c r="J148" s="28" t="s">
        <v>152</v>
      </c>
      <c r="K148" s="28" t="s">
        <v>100</v>
      </c>
      <c r="L148" s="43" t="s">
        <v>153</v>
      </c>
      <c r="M148" s="28">
        <v>5.41</v>
      </c>
      <c r="N148" s="44">
        <v>17697</v>
      </c>
      <c r="O148" s="44">
        <f t="shared" si="226"/>
        <v>95740.77</v>
      </c>
      <c r="P148" s="28"/>
      <c r="Q148" s="28"/>
      <c r="R148" s="28"/>
      <c r="S148" s="75"/>
      <c r="T148" s="33">
        <v>1</v>
      </c>
      <c r="U148" s="33"/>
      <c r="V148" s="33">
        <f t="shared" si="100"/>
        <v>0</v>
      </c>
      <c r="W148" s="33">
        <f t="shared" si="163"/>
        <v>1</v>
      </c>
      <c r="X148" s="33">
        <f t="shared" si="101"/>
        <v>0</v>
      </c>
      <c r="Y148" s="34">
        <f t="shared" si="102"/>
        <v>0</v>
      </c>
      <c r="Z148" s="34">
        <f t="shared" si="164"/>
        <v>0</v>
      </c>
      <c r="AA148" s="34">
        <f t="shared" si="104"/>
        <v>0</v>
      </c>
      <c r="AB148" s="34">
        <f t="shared" si="105"/>
        <v>0</v>
      </c>
      <c r="AC148" s="34">
        <f t="shared" si="165"/>
        <v>5983.7981250000003</v>
      </c>
      <c r="AD148" s="34">
        <f t="shared" si="107"/>
        <v>0</v>
      </c>
      <c r="AE148" s="34">
        <f t="shared" si="108"/>
        <v>5983.7981250000003</v>
      </c>
      <c r="AF148" s="34">
        <f t="shared" si="109"/>
        <v>5983.7981250000003</v>
      </c>
      <c r="AG148" s="34">
        <f t="shared" si="110"/>
        <v>1196.7596250000001</v>
      </c>
      <c r="AH148" s="34">
        <f t="shared" si="227"/>
        <v>222.21250000000001</v>
      </c>
      <c r="AI148" s="34">
        <f t="shared" si="225"/>
        <v>13386.568375000001</v>
      </c>
      <c r="AJ148" s="35"/>
      <c r="AK148" s="36">
        <f t="shared" si="113"/>
        <v>0</v>
      </c>
      <c r="AL148" s="35"/>
      <c r="AM148" s="36">
        <f t="shared" si="114"/>
        <v>0</v>
      </c>
      <c r="AN148" s="36"/>
      <c r="AO148" s="36">
        <f t="shared" si="115"/>
        <v>0</v>
      </c>
      <c r="AP148" s="35"/>
      <c r="AQ148" s="36">
        <f t="shared" si="116"/>
        <v>0</v>
      </c>
      <c r="AR148" s="35"/>
      <c r="AS148" s="36">
        <f t="shared" si="117"/>
        <v>0</v>
      </c>
      <c r="AT148" s="36">
        <f t="shared" si="118"/>
        <v>0</v>
      </c>
      <c r="AU148" s="98">
        <f t="shared" si="119"/>
        <v>0</v>
      </c>
      <c r="AV148" s="37">
        <f t="shared" si="120"/>
        <v>0</v>
      </c>
      <c r="AW148" s="36">
        <f t="shared" si="121"/>
        <v>0</v>
      </c>
      <c r="AX148" s="38"/>
      <c r="AY148" s="39"/>
      <c r="AZ148" s="39"/>
      <c r="BA148" s="39"/>
      <c r="BB148" s="98">
        <f t="shared" si="122"/>
        <v>0</v>
      </c>
      <c r="BC148" s="33"/>
      <c r="BD148" s="33"/>
      <c r="BE148" s="34"/>
      <c r="BF148" s="99">
        <f t="shared" si="123"/>
        <v>0</v>
      </c>
      <c r="BG148" s="40">
        <f t="shared" si="124"/>
        <v>1</v>
      </c>
      <c r="BH148" s="99">
        <f t="shared" si="125"/>
        <v>3590.278875</v>
      </c>
      <c r="BI148" s="41">
        <f t="shared" si="126"/>
        <v>1</v>
      </c>
      <c r="BJ148" s="99">
        <f>(AE148+AF148)*0.4</f>
        <v>4787.0385000000006</v>
      </c>
      <c r="BK148" s="99"/>
      <c r="BL148" s="99"/>
      <c r="BM148" s="99"/>
      <c r="BN148" s="234"/>
      <c r="BO148" s="99">
        <f t="shared" si="127"/>
        <v>0</v>
      </c>
      <c r="BP148" s="34">
        <f t="shared" si="128"/>
        <v>8377.3173750000005</v>
      </c>
      <c r="BQ148" s="34"/>
      <c r="BR148" s="34"/>
      <c r="BS148" s="34"/>
      <c r="BT148" s="34">
        <f t="shared" si="129"/>
        <v>21763.885750000001</v>
      </c>
      <c r="BU148" s="42">
        <f t="shared" si="130"/>
        <v>261166.62900000002</v>
      </c>
      <c r="BW148" s="84"/>
    </row>
    <row r="149" spans="1:75" s="2" customFormat="1" ht="15" customHeight="1">
      <c r="A149" s="66">
        <v>5</v>
      </c>
      <c r="B149" s="27" t="s">
        <v>355</v>
      </c>
      <c r="C149" s="77" t="s">
        <v>131</v>
      </c>
      <c r="D149" s="28" t="s">
        <v>102</v>
      </c>
      <c r="E149" s="77" t="s">
        <v>210</v>
      </c>
      <c r="F149" s="28"/>
      <c r="G149" s="29"/>
      <c r="H149" s="29"/>
      <c r="I149" s="27" t="s">
        <v>131</v>
      </c>
      <c r="J149" s="28" t="s">
        <v>187</v>
      </c>
      <c r="K149" s="28" t="s">
        <v>113</v>
      </c>
      <c r="L149" s="43" t="s">
        <v>211</v>
      </c>
      <c r="M149" s="28">
        <v>4.2699999999999996</v>
      </c>
      <c r="N149" s="44">
        <v>17697</v>
      </c>
      <c r="O149" s="44">
        <f t="shared" si="226"/>
        <v>75566.189999999988</v>
      </c>
      <c r="P149" s="28"/>
      <c r="Q149" s="28"/>
      <c r="R149" s="28"/>
      <c r="S149" s="33"/>
      <c r="T149" s="33">
        <v>1</v>
      </c>
      <c r="U149" s="33"/>
      <c r="V149" s="33">
        <f t="shared" si="100"/>
        <v>0</v>
      </c>
      <c r="W149" s="33">
        <f t="shared" si="163"/>
        <v>1</v>
      </c>
      <c r="X149" s="33">
        <f t="shared" si="101"/>
        <v>0</v>
      </c>
      <c r="Y149" s="34">
        <f t="shared" si="102"/>
        <v>0</v>
      </c>
      <c r="Z149" s="34">
        <f t="shared" si="164"/>
        <v>0</v>
      </c>
      <c r="AA149" s="34">
        <f t="shared" si="104"/>
        <v>0</v>
      </c>
      <c r="AB149" s="34">
        <f t="shared" si="105"/>
        <v>0</v>
      </c>
      <c r="AC149" s="34">
        <f t="shared" si="165"/>
        <v>4722.8868749999992</v>
      </c>
      <c r="AD149" s="34">
        <f t="shared" si="107"/>
        <v>0</v>
      </c>
      <c r="AE149" s="34">
        <f t="shared" si="108"/>
        <v>4722.8868749999992</v>
      </c>
      <c r="AF149" s="34">
        <f t="shared" si="109"/>
        <v>4722.8868749999992</v>
      </c>
      <c r="AG149" s="34">
        <f t="shared" si="110"/>
        <v>944.57737499999985</v>
      </c>
      <c r="AH149" s="34">
        <f t="shared" si="227"/>
        <v>222.21250000000001</v>
      </c>
      <c r="AI149" s="34">
        <f t="shared" si="225"/>
        <v>10612.563624999997</v>
      </c>
      <c r="AJ149" s="35"/>
      <c r="AK149" s="36">
        <f t="shared" si="113"/>
        <v>0</v>
      </c>
      <c r="AL149" s="35"/>
      <c r="AM149" s="36">
        <f t="shared" si="114"/>
        <v>0</v>
      </c>
      <c r="AN149" s="36"/>
      <c r="AO149" s="36">
        <f t="shared" si="115"/>
        <v>0</v>
      </c>
      <c r="AP149" s="35"/>
      <c r="AQ149" s="36">
        <f t="shared" si="116"/>
        <v>0</v>
      </c>
      <c r="AR149" s="35"/>
      <c r="AS149" s="36">
        <f t="shared" si="117"/>
        <v>0</v>
      </c>
      <c r="AT149" s="36">
        <f t="shared" si="118"/>
        <v>0</v>
      </c>
      <c r="AU149" s="98">
        <f t="shared" si="119"/>
        <v>0</v>
      </c>
      <c r="AV149" s="37">
        <f t="shared" si="120"/>
        <v>0</v>
      </c>
      <c r="AW149" s="36">
        <f t="shared" si="121"/>
        <v>0</v>
      </c>
      <c r="AX149" s="38"/>
      <c r="AY149" s="39"/>
      <c r="AZ149" s="39"/>
      <c r="BA149" s="39"/>
      <c r="BB149" s="98">
        <f t="shared" si="122"/>
        <v>0</v>
      </c>
      <c r="BC149" s="33"/>
      <c r="BD149" s="33"/>
      <c r="BE149" s="34"/>
      <c r="BF149" s="99">
        <f t="shared" si="123"/>
        <v>0</v>
      </c>
      <c r="BG149" s="40">
        <f t="shared" si="124"/>
        <v>1</v>
      </c>
      <c r="BH149" s="99">
        <f t="shared" si="125"/>
        <v>2833.7321249999995</v>
      </c>
      <c r="BI149" s="41"/>
      <c r="BJ149" s="99"/>
      <c r="BK149" s="99"/>
      <c r="BL149" s="99"/>
      <c r="BM149" s="99"/>
      <c r="BN149" s="234"/>
      <c r="BO149" s="99">
        <f t="shared" si="127"/>
        <v>0</v>
      </c>
      <c r="BP149" s="34">
        <f t="shared" si="128"/>
        <v>2833.7321249999995</v>
      </c>
      <c r="BQ149" s="34"/>
      <c r="BR149" s="34"/>
      <c r="BS149" s="34"/>
      <c r="BT149" s="34">
        <f t="shared" si="129"/>
        <v>13446.295749999997</v>
      </c>
      <c r="BU149" s="42">
        <f t="shared" si="130"/>
        <v>161355.54899999997</v>
      </c>
    </row>
    <row r="150" spans="1:75" s="2" customFormat="1" ht="15" customHeight="1">
      <c r="A150" s="66">
        <v>6</v>
      </c>
      <c r="B150" s="27" t="s">
        <v>357</v>
      </c>
      <c r="C150" s="27" t="s">
        <v>259</v>
      </c>
      <c r="D150" s="89" t="s">
        <v>102</v>
      </c>
      <c r="E150" s="27" t="s">
        <v>260</v>
      </c>
      <c r="F150" s="28"/>
      <c r="G150" s="29">
        <v>45537</v>
      </c>
      <c r="H150" s="29">
        <v>47364</v>
      </c>
      <c r="I150" s="27" t="s">
        <v>259</v>
      </c>
      <c r="J150" s="28" t="s">
        <v>118</v>
      </c>
      <c r="K150" s="28" t="s">
        <v>119</v>
      </c>
      <c r="L150" s="43" t="s">
        <v>261</v>
      </c>
      <c r="M150" s="28">
        <v>4.51</v>
      </c>
      <c r="N150" s="44">
        <v>17697</v>
      </c>
      <c r="O150" s="44">
        <f t="shared" si="226"/>
        <v>79813.47</v>
      </c>
      <c r="P150" s="44"/>
      <c r="Q150" s="31"/>
      <c r="R150" s="28"/>
      <c r="S150" s="33"/>
      <c r="T150" s="33">
        <v>1</v>
      </c>
      <c r="U150" s="33"/>
      <c r="V150" s="33">
        <f t="shared" ref="V150:V151" si="228">P150+S150</f>
        <v>0</v>
      </c>
      <c r="W150" s="33">
        <f t="shared" ref="W150:W151" si="229">Q150+T150</f>
        <v>1</v>
      </c>
      <c r="X150" s="33">
        <f t="shared" ref="X150:X151" si="230">R150+U150</f>
        <v>0</v>
      </c>
      <c r="Y150" s="34">
        <f t="shared" ref="Y150:Y151" si="231">(O150/16)*P150</f>
        <v>0</v>
      </c>
      <c r="Z150" s="34">
        <f t="shared" ref="Z150:Z151" si="232">(O150/16)*Q150</f>
        <v>0</v>
      </c>
      <c r="AA150" s="34">
        <f t="shared" ref="AA150:AA151" si="233">(O150/16)*R150</f>
        <v>0</v>
      </c>
      <c r="AB150" s="34">
        <f t="shared" ref="AB150:AB151" si="234">(O150/16)*S150</f>
        <v>0</v>
      </c>
      <c r="AC150" s="34">
        <f t="shared" ref="AC150:AC151" si="235">(O150/16)*T150</f>
        <v>4988.3418750000001</v>
      </c>
      <c r="AD150" s="34">
        <f t="shared" ref="AD150:AD151" si="236">(O150/16)*U150</f>
        <v>0</v>
      </c>
      <c r="AE150" s="34">
        <f t="shared" ref="AE150:AE151" si="237">Y150+Z150+AA150+AB150+AC150+AD150</f>
        <v>4988.3418750000001</v>
      </c>
      <c r="AF150" s="34">
        <f t="shared" si="109"/>
        <v>4988.3418750000001</v>
      </c>
      <c r="AG150" s="34">
        <f t="shared" ref="AG150:AG151" si="238">(AE150+AF150)*10%</f>
        <v>997.66837500000008</v>
      </c>
      <c r="AH150" s="34">
        <f t="shared" si="227"/>
        <v>222.21250000000001</v>
      </c>
      <c r="AI150" s="34">
        <f t="shared" si="225"/>
        <v>11196.564624999999</v>
      </c>
      <c r="AJ150" s="35"/>
      <c r="AK150" s="36">
        <f t="shared" si="113"/>
        <v>0</v>
      </c>
      <c r="AL150" s="35"/>
      <c r="AM150" s="36">
        <f t="shared" si="114"/>
        <v>0</v>
      </c>
      <c r="AN150" s="36"/>
      <c r="AO150" s="36">
        <f t="shared" ref="AO150:AO151" si="239">AK150+AM150</f>
        <v>0</v>
      </c>
      <c r="AP150" s="35"/>
      <c r="AQ150" s="36">
        <f t="shared" si="116"/>
        <v>0</v>
      </c>
      <c r="AR150" s="35"/>
      <c r="AS150" s="36">
        <f t="shared" si="117"/>
        <v>0</v>
      </c>
      <c r="AT150" s="36">
        <f t="shared" ref="AT150:AT151" si="240">AP150+AR150</f>
        <v>0</v>
      </c>
      <c r="AU150" s="98">
        <f t="shared" ref="AU150:AU151" si="241">AQ150+AS150</f>
        <v>0</v>
      </c>
      <c r="AV150" s="37">
        <f t="shared" ref="AV150:AV151" si="242">AN150+AT150</f>
        <v>0</v>
      </c>
      <c r="AW150" s="36">
        <f t="shared" ref="AW150:AW151" si="243">AO150+AU150</f>
        <v>0</v>
      </c>
      <c r="AX150" s="38"/>
      <c r="AY150" s="39"/>
      <c r="AZ150" s="39"/>
      <c r="BA150" s="39"/>
      <c r="BB150" s="98">
        <f t="shared" ref="BB150:BB151" si="244">((17697*50%)*AY150)+((17697*60%)*AZ150)+((17697*60%)*BA150)</f>
        <v>0</v>
      </c>
      <c r="BC150" s="33"/>
      <c r="BD150" s="33"/>
      <c r="BE150" s="34"/>
      <c r="BF150" s="99">
        <f t="shared" ref="BF150:BF151" si="245">((17697*20%)*BC150)+((17697*25%)*BD150)+((17697*30%)*BE150)</f>
        <v>0</v>
      </c>
      <c r="BG150" s="40">
        <f t="shared" ref="BG150:BG151" si="246">(V150+W150+X150)</f>
        <v>1</v>
      </c>
      <c r="BH150" s="99">
        <f t="shared" ref="BH150:BH151" si="247">(AE150+AF150)*30%</f>
        <v>2993.0051250000001</v>
      </c>
      <c r="BI150" s="41">
        <f t="shared" ref="BI150:BI151" si="248">BG150</f>
        <v>1</v>
      </c>
      <c r="BJ150" s="99">
        <f>(AE150+AF150)*0.3</f>
        <v>2993.0051250000001</v>
      </c>
      <c r="BK150" s="99"/>
      <c r="BL150" s="99"/>
      <c r="BM150" s="99"/>
      <c r="BN150" s="234"/>
      <c r="BO150" s="99">
        <f t="shared" si="127"/>
        <v>0</v>
      </c>
      <c r="BP150" s="34">
        <f t="shared" si="128"/>
        <v>5986.0102500000003</v>
      </c>
      <c r="BQ150" s="34"/>
      <c r="BR150" s="34"/>
      <c r="BS150" s="34"/>
      <c r="BT150" s="34">
        <f t="shared" si="129"/>
        <v>17182.574874999998</v>
      </c>
      <c r="BU150" s="42">
        <f t="shared" si="130"/>
        <v>206190.89849999998</v>
      </c>
    </row>
    <row r="151" spans="1:75" s="2" customFormat="1" ht="15" customHeight="1">
      <c r="A151" s="66">
        <v>7</v>
      </c>
      <c r="B151" s="27" t="s">
        <v>353</v>
      </c>
      <c r="C151" s="88" t="s">
        <v>144</v>
      </c>
      <c r="D151" s="28" t="s">
        <v>145</v>
      </c>
      <c r="E151" s="77" t="s">
        <v>146</v>
      </c>
      <c r="F151" s="28">
        <v>8</v>
      </c>
      <c r="G151" s="90">
        <v>43453</v>
      </c>
      <c r="H151" s="90">
        <v>45645</v>
      </c>
      <c r="I151" s="27" t="s">
        <v>144</v>
      </c>
      <c r="J151" s="28" t="s">
        <v>104</v>
      </c>
      <c r="K151" s="28" t="s">
        <v>147</v>
      </c>
      <c r="L151" s="43" t="s">
        <v>148</v>
      </c>
      <c r="M151" s="93">
        <v>4.3899999999999997</v>
      </c>
      <c r="N151" s="44">
        <v>17697</v>
      </c>
      <c r="O151" s="44">
        <f t="shared" si="226"/>
        <v>77689.829999999987</v>
      </c>
      <c r="P151" s="44"/>
      <c r="Q151" s="44"/>
      <c r="R151" s="44"/>
      <c r="S151" s="75"/>
      <c r="T151" s="33">
        <v>1</v>
      </c>
      <c r="U151" s="33"/>
      <c r="V151" s="33">
        <f t="shared" si="228"/>
        <v>0</v>
      </c>
      <c r="W151" s="33">
        <f t="shared" si="229"/>
        <v>1</v>
      </c>
      <c r="X151" s="33">
        <f t="shared" si="230"/>
        <v>0</v>
      </c>
      <c r="Y151" s="34">
        <f t="shared" si="231"/>
        <v>0</v>
      </c>
      <c r="Z151" s="34">
        <f t="shared" si="232"/>
        <v>0</v>
      </c>
      <c r="AA151" s="34">
        <f t="shared" si="233"/>
        <v>0</v>
      </c>
      <c r="AB151" s="34">
        <f t="shared" si="234"/>
        <v>0</v>
      </c>
      <c r="AC151" s="34">
        <f t="shared" si="235"/>
        <v>4855.6143749999992</v>
      </c>
      <c r="AD151" s="34">
        <f t="shared" si="236"/>
        <v>0</v>
      </c>
      <c r="AE151" s="34">
        <f t="shared" si="237"/>
        <v>4855.6143749999992</v>
      </c>
      <c r="AF151" s="34">
        <f t="shared" si="109"/>
        <v>4855.6143749999992</v>
      </c>
      <c r="AG151" s="34">
        <f t="shared" si="238"/>
        <v>971.12287499999991</v>
      </c>
      <c r="AH151" s="34">
        <f t="shared" si="227"/>
        <v>222.21250000000001</v>
      </c>
      <c r="AI151" s="34">
        <f t="shared" si="225"/>
        <v>10904.564124999997</v>
      </c>
      <c r="AJ151" s="35"/>
      <c r="AK151" s="36">
        <f t="shared" si="113"/>
        <v>0</v>
      </c>
      <c r="AL151" s="35"/>
      <c r="AM151" s="36">
        <f t="shared" si="114"/>
        <v>0</v>
      </c>
      <c r="AN151" s="36"/>
      <c r="AO151" s="36">
        <f t="shared" si="239"/>
        <v>0</v>
      </c>
      <c r="AP151" s="35"/>
      <c r="AQ151" s="36">
        <f t="shared" si="116"/>
        <v>0</v>
      </c>
      <c r="AR151" s="35"/>
      <c r="AS151" s="36">
        <f t="shared" si="117"/>
        <v>0</v>
      </c>
      <c r="AT151" s="36">
        <f t="shared" si="240"/>
        <v>0</v>
      </c>
      <c r="AU151" s="98">
        <f t="shared" si="241"/>
        <v>0</v>
      </c>
      <c r="AV151" s="37">
        <f t="shared" si="242"/>
        <v>0</v>
      </c>
      <c r="AW151" s="36">
        <f t="shared" si="243"/>
        <v>0</v>
      </c>
      <c r="AX151" s="38"/>
      <c r="AY151" s="39"/>
      <c r="AZ151" s="39"/>
      <c r="BA151" s="39"/>
      <c r="BB151" s="98">
        <f t="shared" si="244"/>
        <v>0</v>
      </c>
      <c r="BC151" s="33"/>
      <c r="BD151" s="33"/>
      <c r="BE151" s="34"/>
      <c r="BF151" s="99">
        <f t="shared" si="245"/>
        <v>0</v>
      </c>
      <c r="BG151" s="40">
        <f t="shared" si="246"/>
        <v>1</v>
      </c>
      <c r="BH151" s="99">
        <f t="shared" si="247"/>
        <v>2913.3686249999996</v>
      </c>
      <c r="BI151" s="41">
        <f t="shared" si="248"/>
        <v>1</v>
      </c>
      <c r="BJ151" s="99">
        <f>(AE151+AF151)*0.35</f>
        <v>3398.9300624999992</v>
      </c>
      <c r="BK151" s="99"/>
      <c r="BL151" s="99"/>
      <c r="BM151" s="99"/>
      <c r="BN151" s="234"/>
      <c r="BO151" s="99">
        <f t="shared" si="127"/>
        <v>0</v>
      </c>
      <c r="BP151" s="34">
        <f t="shared" si="128"/>
        <v>6312.2986874999988</v>
      </c>
      <c r="BQ151" s="34"/>
      <c r="BR151" s="34"/>
      <c r="BS151" s="34"/>
      <c r="BT151" s="34">
        <f t="shared" si="129"/>
        <v>17216.862812499996</v>
      </c>
      <c r="BU151" s="42">
        <f t="shared" si="130"/>
        <v>206602.35374999995</v>
      </c>
      <c r="BW151" s="84"/>
    </row>
    <row r="152" spans="1:75" s="2" customFormat="1" ht="15" customHeight="1">
      <c r="A152" s="188"/>
      <c r="B152" s="120" t="s">
        <v>327</v>
      </c>
      <c r="C152" s="189"/>
      <c r="D152" s="118"/>
      <c r="E152" s="26"/>
      <c r="F152" s="120"/>
      <c r="G152" s="121"/>
      <c r="H152" s="121"/>
      <c r="I152" s="120"/>
      <c r="J152" s="122"/>
      <c r="K152" s="118"/>
      <c r="L152" s="118"/>
      <c r="M152" s="118"/>
      <c r="N152" s="122"/>
      <c r="O152" s="124">
        <f t="shared" ref="O152:BU152" si="249">O88+O89+O96+O99+O102+O109+O113+O115+O138+O144</f>
        <v>9887313.9000000004</v>
      </c>
      <c r="P152" s="124">
        <f>P88+P89+P96+P99+P102+P109+P113+P115+P138+P144</f>
        <v>357.5</v>
      </c>
      <c r="Q152" s="124">
        <f t="shared" si="249"/>
        <v>368.5</v>
      </c>
      <c r="R152" s="124">
        <f t="shared" si="249"/>
        <v>162</v>
      </c>
      <c r="S152" s="124">
        <f t="shared" si="249"/>
        <v>0</v>
      </c>
      <c r="T152" s="124">
        <f t="shared" si="249"/>
        <v>77</v>
      </c>
      <c r="U152" s="124">
        <f t="shared" si="249"/>
        <v>0</v>
      </c>
      <c r="V152" s="124">
        <f t="shared" si="249"/>
        <v>357.5</v>
      </c>
      <c r="W152" s="124">
        <f t="shared" si="249"/>
        <v>442.5</v>
      </c>
      <c r="X152" s="124">
        <f t="shared" si="249"/>
        <v>162</v>
      </c>
      <c r="Y152" s="124">
        <f t="shared" si="249"/>
        <v>1838498.9309375</v>
      </c>
      <c r="Z152" s="124">
        <f t="shared" si="249"/>
        <v>1950231.5212499998</v>
      </c>
      <c r="AA152" s="124">
        <f t="shared" si="249"/>
        <v>861788.59687500016</v>
      </c>
      <c r="AB152" s="124">
        <f t="shared" si="249"/>
        <v>0</v>
      </c>
      <c r="AC152" s="124">
        <f t="shared" si="249"/>
        <v>419944.27968749998</v>
      </c>
      <c r="AD152" s="124">
        <f t="shared" si="249"/>
        <v>0</v>
      </c>
      <c r="AE152" s="124">
        <f>AE88+AE89+AE96+AE99+AE102+AE109+AE113+AE115+AE138+AE144</f>
        <v>5070463.3287499985</v>
      </c>
      <c r="AF152" s="124">
        <f>AF88+AF89+AF96+AF99+AF102+AF109+AF113+AF115+AF138+AF144</f>
        <v>5070463.7637499981</v>
      </c>
      <c r="AG152" s="124">
        <f t="shared" ref="AG152" si="250">AG88+AG89+AG96+AG99+AG102+AG109+AG113+AG115+AG138+AG144</f>
        <v>1014092.7092499997</v>
      </c>
      <c r="AH152" s="124">
        <f>AH88+AH89+AH96+AH99+AH102+AH109+AH113+AH115+AH138+AH144</f>
        <v>48629.613562499995</v>
      </c>
      <c r="AI152" s="124">
        <f>AI88+AI89+AI96+AI99+AI102+AI109+AI113+AI115+AI138+AI144</f>
        <v>11203649.415312501</v>
      </c>
      <c r="AJ152" s="124">
        <f t="shared" si="249"/>
        <v>189.5</v>
      </c>
      <c r="AK152" s="124">
        <f t="shared" si="249"/>
        <v>83839.537500000006</v>
      </c>
      <c r="AL152" s="124">
        <f t="shared" si="249"/>
        <v>36</v>
      </c>
      <c r="AM152" s="124">
        <f t="shared" si="249"/>
        <v>19909.125</v>
      </c>
      <c r="AN152" s="124">
        <f t="shared" si="249"/>
        <v>195.5</v>
      </c>
      <c r="AO152" s="124">
        <f t="shared" si="249"/>
        <v>103748.66250000001</v>
      </c>
      <c r="AP152" s="124">
        <f t="shared" si="249"/>
        <v>152.5</v>
      </c>
      <c r="AQ152" s="124">
        <f t="shared" si="249"/>
        <v>93185.765625</v>
      </c>
      <c r="AR152" s="124">
        <f t="shared" si="249"/>
        <v>180.5</v>
      </c>
      <c r="AS152" s="124">
        <f t="shared" si="249"/>
        <v>79857.712499999994</v>
      </c>
      <c r="AT152" s="124">
        <f t="shared" si="249"/>
        <v>349</v>
      </c>
      <c r="AU152" s="213">
        <f t="shared" si="249"/>
        <v>173043.47812499999</v>
      </c>
      <c r="AV152" s="124">
        <f t="shared" si="249"/>
        <v>560.5</v>
      </c>
      <c r="AW152" s="124">
        <f t="shared" si="249"/>
        <v>276792.59374999994</v>
      </c>
      <c r="AX152" s="124">
        <f t="shared" si="249"/>
        <v>0</v>
      </c>
      <c r="AY152" s="124">
        <f t="shared" si="249"/>
        <v>0</v>
      </c>
      <c r="AZ152" s="124">
        <f t="shared" si="249"/>
        <v>0</v>
      </c>
      <c r="BA152" s="124">
        <f t="shared" si="249"/>
        <v>0</v>
      </c>
      <c r="BB152" s="213">
        <f t="shared" si="249"/>
        <v>234485.25000000006</v>
      </c>
      <c r="BC152" s="124">
        <f t="shared" si="249"/>
        <v>5</v>
      </c>
      <c r="BD152" s="124">
        <f t="shared" si="249"/>
        <v>0</v>
      </c>
      <c r="BE152" s="124">
        <f t="shared" si="249"/>
        <v>0</v>
      </c>
      <c r="BF152" s="213">
        <f t="shared" si="249"/>
        <v>14157.6</v>
      </c>
      <c r="BG152" s="124">
        <f t="shared" si="249"/>
        <v>965</v>
      </c>
      <c r="BH152" s="213">
        <f>BH88+BH89+BH96+BH99+BH102+BH109+BH113+BH115+BH138+BH144</f>
        <v>3042278.1277499986</v>
      </c>
      <c r="BI152" s="213">
        <f t="shared" ref="BI152:BP152" si="251">BI88+BI89+BI96+BI99+BI102+BI109+BI113+BI115+BI138+BI144</f>
        <v>788.5</v>
      </c>
      <c r="BJ152" s="213">
        <f t="shared" si="251"/>
        <v>2857560.1096874988</v>
      </c>
      <c r="BK152" s="213">
        <f t="shared" si="251"/>
        <v>36920</v>
      </c>
      <c r="BL152" s="213">
        <f t="shared" si="251"/>
        <v>35394</v>
      </c>
      <c r="BM152" s="213">
        <f t="shared" si="251"/>
        <v>70788</v>
      </c>
      <c r="BN152" s="213">
        <f t="shared" si="251"/>
        <v>203</v>
      </c>
      <c r="BO152" s="213">
        <f t="shared" si="251"/>
        <v>89812.274999999994</v>
      </c>
      <c r="BP152" s="213">
        <f t="shared" si="251"/>
        <v>6658187.5030624988</v>
      </c>
      <c r="BQ152" s="124">
        <f t="shared" si="249"/>
        <v>0</v>
      </c>
      <c r="BR152" s="124">
        <f t="shared" si="249"/>
        <v>0</v>
      </c>
      <c r="BS152" s="124">
        <f t="shared" si="249"/>
        <v>0</v>
      </c>
      <c r="BT152" s="124">
        <f t="shared" si="249"/>
        <v>17861836.918375</v>
      </c>
      <c r="BU152" s="124">
        <f t="shared" si="249"/>
        <v>214342043.02049989</v>
      </c>
      <c r="BV152" s="148"/>
    </row>
    <row r="153" spans="1:75" s="2" customFormat="1" ht="15" customHeight="1">
      <c r="A153" s="108"/>
      <c r="B153" s="190"/>
      <c r="C153" s="190"/>
      <c r="D153" s="108"/>
      <c r="E153" s="191"/>
      <c r="F153" s="192"/>
      <c r="G153" s="192"/>
      <c r="H153" s="192"/>
      <c r="I153" s="192"/>
      <c r="J153" s="108"/>
      <c r="K153" s="108"/>
      <c r="L153" s="108"/>
      <c r="M153" s="193"/>
      <c r="N153" s="108"/>
      <c r="O153" s="194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219"/>
      <c r="AV153" s="195"/>
      <c r="AW153" s="195"/>
      <c r="AX153" s="195"/>
      <c r="AY153" s="195"/>
      <c r="AZ153" s="195"/>
      <c r="BA153" s="195"/>
      <c r="BB153" s="219"/>
      <c r="BC153" s="195"/>
      <c r="BD153" s="195"/>
      <c r="BE153" s="195"/>
      <c r="BF153" s="219"/>
      <c r="BG153" s="196"/>
      <c r="BH153" s="219"/>
      <c r="BI153" s="195"/>
      <c r="BJ153" s="219"/>
      <c r="BK153" s="219"/>
      <c r="BL153" s="219"/>
      <c r="BM153" s="219"/>
      <c r="BN153" s="237"/>
      <c r="BO153" s="219"/>
      <c r="BP153" s="195"/>
      <c r="BQ153" s="195"/>
      <c r="BR153" s="195"/>
      <c r="BS153" s="195"/>
      <c r="BT153" s="195"/>
      <c r="BU153" s="195"/>
    </row>
    <row r="154" spans="1:75" s="2" customFormat="1" ht="15" customHeight="1">
      <c r="A154" s="108"/>
      <c r="B154" s="197" t="s">
        <v>328</v>
      </c>
      <c r="C154" s="197" t="s">
        <v>329</v>
      </c>
      <c r="D154" s="197"/>
      <c r="E154" s="191"/>
      <c r="F154" s="192"/>
      <c r="G154" s="192"/>
      <c r="H154" s="192"/>
      <c r="I154" s="192"/>
      <c r="J154" s="108"/>
      <c r="K154" s="108"/>
      <c r="L154" s="108"/>
      <c r="M154" s="108"/>
      <c r="N154" s="108"/>
      <c r="O154" s="19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90"/>
      <c r="AD154" s="197"/>
      <c r="AE154" s="197"/>
      <c r="AF154" s="197"/>
      <c r="AG154" s="197"/>
      <c r="AH154" s="197"/>
      <c r="AI154" s="190"/>
      <c r="AJ154" s="197"/>
      <c r="AK154" s="19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20"/>
      <c r="AV154" s="108"/>
      <c r="AW154" s="108"/>
      <c r="AX154" s="108"/>
      <c r="AY154" s="108"/>
      <c r="AZ154" s="108"/>
      <c r="BA154" s="108"/>
      <c r="BB154" s="220"/>
      <c r="BC154" s="108"/>
      <c r="BD154" s="108"/>
      <c r="BE154" s="108"/>
      <c r="BF154" s="220"/>
      <c r="BG154" s="199"/>
      <c r="BH154" s="220"/>
      <c r="BI154" s="108"/>
      <c r="BJ154" s="220"/>
      <c r="BK154" s="220"/>
      <c r="BL154" s="220"/>
      <c r="BM154" s="220"/>
      <c r="BN154" s="238"/>
      <c r="BO154" s="220"/>
      <c r="BP154" s="108"/>
      <c r="BQ154" s="108"/>
      <c r="BR154" s="108"/>
      <c r="BS154" s="108"/>
      <c r="BT154" s="108"/>
      <c r="BU154" s="108"/>
    </row>
    <row r="155" spans="1:75" s="2" customFormat="1" ht="15" customHeight="1">
      <c r="A155" s="108"/>
      <c r="B155" s="197" t="s">
        <v>332</v>
      </c>
      <c r="C155" s="197" t="s">
        <v>333</v>
      </c>
      <c r="D155" s="197"/>
      <c r="E155" s="191"/>
      <c r="F155" s="192"/>
      <c r="G155" s="192"/>
      <c r="H155" s="192"/>
      <c r="I155" s="192"/>
      <c r="J155" s="108"/>
      <c r="K155" s="108"/>
      <c r="L155" s="108"/>
      <c r="M155" s="108"/>
      <c r="N155" s="108"/>
      <c r="O155" s="19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97" t="s">
        <v>330</v>
      </c>
      <c r="AD155" s="197"/>
      <c r="AE155" s="197"/>
      <c r="AF155" s="197"/>
      <c r="AG155" s="197"/>
      <c r="AH155" s="197"/>
      <c r="AI155" s="197" t="s">
        <v>331</v>
      </c>
      <c r="AJ155" s="197"/>
      <c r="AK155" s="197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20"/>
      <c r="AV155" s="108"/>
      <c r="AW155" s="108"/>
      <c r="AX155" s="108"/>
      <c r="AY155" s="108"/>
      <c r="AZ155" s="108"/>
      <c r="BA155" s="108"/>
      <c r="BB155" s="220"/>
      <c r="BC155" s="108"/>
      <c r="BD155" s="108"/>
      <c r="BE155" s="108"/>
      <c r="BF155" s="220"/>
      <c r="BG155" s="199"/>
      <c r="BH155" s="220"/>
      <c r="BI155" s="108"/>
      <c r="BJ155" s="220"/>
      <c r="BK155" s="220"/>
      <c r="BL155" s="220"/>
      <c r="BM155" s="220"/>
      <c r="BN155" s="238"/>
      <c r="BO155" s="220"/>
      <c r="BP155" s="108"/>
      <c r="BQ155" s="108"/>
      <c r="BR155" s="108"/>
      <c r="BS155" s="108"/>
      <c r="BT155" s="108"/>
      <c r="BU155" s="108"/>
    </row>
    <row r="156" spans="1:75" s="2" customFormat="1" ht="15" customHeight="1">
      <c r="A156" s="108"/>
      <c r="B156" s="197" t="s">
        <v>341</v>
      </c>
      <c r="C156" s="197" t="s">
        <v>336</v>
      </c>
      <c r="D156" s="197"/>
      <c r="E156" s="191"/>
      <c r="F156" s="192"/>
      <c r="G156" s="192"/>
      <c r="H156" s="192"/>
      <c r="I156" s="192"/>
      <c r="J156" s="108"/>
      <c r="K156" s="108"/>
      <c r="L156" s="108"/>
      <c r="M156" s="108"/>
      <c r="N156" s="108"/>
      <c r="O156" s="19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97" t="s">
        <v>337</v>
      </c>
      <c r="AD156" s="197"/>
      <c r="AE156" s="197"/>
      <c r="AF156" s="197"/>
      <c r="AG156" s="197"/>
      <c r="AH156" s="197"/>
      <c r="AI156" s="197" t="s">
        <v>334</v>
      </c>
      <c r="AJ156" s="197"/>
      <c r="AK156" s="197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20"/>
      <c r="AV156" s="108"/>
      <c r="AW156" s="108"/>
      <c r="AX156" s="108"/>
      <c r="AY156" s="108"/>
      <c r="AZ156" s="108"/>
      <c r="BA156" s="108"/>
      <c r="BB156" s="220"/>
      <c r="BC156" s="108"/>
      <c r="BD156" s="108"/>
      <c r="BE156" s="108"/>
      <c r="BF156" s="220"/>
      <c r="BG156" s="199"/>
      <c r="BH156" s="220"/>
      <c r="BI156" s="108"/>
      <c r="BJ156" s="220"/>
      <c r="BK156" s="220"/>
      <c r="BL156" s="220"/>
      <c r="BM156" s="220"/>
      <c r="BN156" s="238"/>
      <c r="BO156" s="220"/>
      <c r="BP156" s="108"/>
      <c r="BQ156" s="108"/>
      <c r="BR156" s="108"/>
      <c r="BS156" s="108"/>
      <c r="BT156" s="108"/>
      <c r="BU156" s="108"/>
    </row>
    <row r="157" spans="1:75" s="2" customFormat="1" ht="15" customHeight="1">
      <c r="A157" s="190"/>
      <c r="C157" s="197"/>
      <c r="D157" s="197"/>
      <c r="E157" s="190"/>
      <c r="F157" s="200"/>
      <c r="G157" s="201"/>
      <c r="H157" s="201"/>
      <c r="I157" s="202"/>
      <c r="J157" s="190"/>
      <c r="K157" s="190"/>
      <c r="L157" s="190"/>
      <c r="M157" s="33"/>
      <c r="N157" s="190"/>
      <c r="O157" s="20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 t="s">
        <v>335</v>
      </c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221"/>
      <c r="AV157" s="190"/>
      <c r="AW157" s="190"/>
      <c r="AX157" s="190"/>
      <c r="AY157" s="190"/>
      <c r="AZ157" s="190"/>
      <c r="BA157" s="190"/>
      <c r="BB157" s="221"/>
      <c r="BC157" s="190"/>
      <c r="BD157" s="190"/>
      <c r="BE157" s="190"/>
      <c r="BF157" s="221"/>
      <c r="BG157" s="201"/>
      <c r="BH157" s="221"/>
      <c r="BI157" s="190"/>
      <c r="BJ157" s="221"/>
      <c r="BK157" s="221"/>
      <c r="BL157" s="221"/>
      <c r="BM157" s="221"/>
      <c r="BN157" s="238"/>
      <c r="BO157" s="221"/>
      <c r="BP157" s="190"/>
      <c r="BQ157" s="190"/>
      <c r="BR157" s="190"/>
      <c r="BS157" s="190"/>
      <c r="BT157" s="190"/>
      <c r="BU157" s="190"/>
    </row>
    <row r="158" spans="1:75" s="2" customFormat="1" ht="15" customHeight="1">
      <c r="A158" s="190"/>
      <c r="B158" s="190"/>
      <c r="C158" s="190"/>
      <c r="D158" s="197"/>
      <c r="E158" s="190"/>
      <c r="F158" s="200"/>
      <c r="G158" s="201"/>
      <c r="H158" s="201"/>
      <c r="I158" s="202"/>
      <c r="J158" s="190"/>
      <c r="K158" s="190"/>
      <c r="L158" s="190"/>
      <c r="M158" s="190"/>
      <c r="N158" s="190"/>
      <c r="O158" s="20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221"/>
      <c r="AV158" s="190"/>
      <c r="AW158" s="190"/>
      <c r="AX158" s="190"/>
      <c r="AY158" s="190"/>
      <c r="AZ158" s="190"/>
      <c r="BA158" s="190"/>
      <c r="BB158" s="221"/>
      <c r="BC158" s="190"/>
      <c r="BD158" s="190"/>
      <c r="BE158" s="190"/>
      <c r="BF158" s="221"/>
      <c r="BG158" s="201"/>
      <c r="BH158" s="221"/>
      <c r="BI158" s="190"/>
      <c r="BJ158" s="221"/>
      <c r="BK158" s="221"/>
      <c r="BL158" s="221"/>
      <c r="BM158" s="221"/>
      <c r="BN158" s="238"/>
      <c r="BO158" s="221"/>
      <c r="BP158" s="190"/>
      <c r="BQ158" s="190"/>
      <c r="BR158" s="190"/>
      <c r="BS158" s="190"/>
      <c r="BT158" s="190"/>
      <c r="BU158" s="190"/>
    </row>
    <row r="159" spans="1:75" s="2" customFormat="1" ht="15" customHeight="1">
      <c r="A159" s="190"/>
      <c r="B159" s="197"/>
      <c r="C159" s="197"/>
      <c r="D159" s="197"/>
      <c r="E159" s="190"/>
      <c r="F159" s="200"/>
      <c r="G159" s="201"/>
      <c r="H159" s="201"/>
      <c r="I159" s="202"/>
      <c r="J159" s="190"/>
      <c r="K159" s="190"/>
      <c r="L159" s="190"/>
      <c r="M159" s="190"/>
      <c r="N159" s="190"/>
      <c r="O159" s="200"/>
      <c r="P159" s="190"/>
      <c r="Q159" s="190"/>
      <c r="R159" s="190" t="s">
        <v>338</v>
      </c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221"/>
      <c r="AV159" s="190"/>
      <c r="AW159" s="190"/>
      <c r="AX159" s="190"/>
      <c r="AY159" s="190"/>
      <c r="AZ159" s="190"/>
      <c r="BA159" s="190"/>
      <c r="BB159" s="221"/>
      <c r="BC159" s="190"/>
      <c r="BD159" s="190"/>
      <c r="BE159" s="190"/>
      <c r="BF159" s="221"/>
      <c r="BG159" s="201"/>
      <c r="BH159" s="221"/>
      <c r="BI159" s="190"/>
      <c r="BJ159" s="221"/>
      <c r="BK159" s="221"/>
      <c r="BL159" s="221"/>
      <c r="BM159" s="221"/>
      <c r="BN159" s="238"/>
      <c r="BO159" s="221"/>
      <c r="BP159" s="190"/>
      <c r="BQ159" s="190"/>
      <c r="BR159" s="190"/>
      <c r="BS159" s="190"/>
      <c r="BT159" s="190"/>
      <c r="BU159" s="190"/>
    </row>
    <row r="160" spans="1:75" s="2" customFormat="1" ht="15" customHeight="1">
      <c r="A160" s="190"/>
      <c r="B160" s="197"/>
      <c r="C160" s="202"/>
      <c r="D160" s="190"/>
      <c r="E160" s="190"/>
      <c r="F160" s="200"/>
      <c r="G160" s="201"/>
      <c r="H160" s="201"/>
      <c r="I160" s="202"/>
      <c r="J160" s="190"/>
      <c r="K160" s="190"/>
      <c r="L160" s="190"/>
      <c r="M160" s="190"/>
      <c r="N160" s="190"/>
      <c r="O160" s="20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221"/>
      <c r="AV160" s="190"/>
      <c r="AW160" s="190"/>
      <c r="AX160" s="190"/>
      <c r="AY160" s="190"/>
      <c r="AZ160" s="190"/>
      <c r="BA160" s="190"/>
      <c r="BB160" s="221"/>
      <c r="BC160" s="190"/>
      <c r="BD160" s="190"/>
      <c r="BE160" s="190"/>
      <c r="BF160" s="221"/>
      <c r="BG160" s="201"/>
      <c r="BH160" s="221"/>
      <c r="BI160" s="190"/>
      <c r="BJ160" s="221"/>
      <c r="BK160" s="221"/>
      <c r="BL160" s="221"/>
      <c r="BM160" s="221"/>
      <c r="BN160" s="238"/>
      <c r="BO160" s="221"/>
      <c r="BP160" s="190"/>
      <c r="BQ160" s="190"/>
      <c r="BR160" s="190"/>
      <c r="BS160" s="190"/>
      <c r="BT160" s="190"/>
      <c r="BU160" s="190"/>
    </row>
    <row r="161" spans="1:73" s="2" customFormat="1" ht="51.75" customHeight="1">
      <c r="A161" s="190"/>
      <c r="B161" s="190"/>
      <c r="C161" s="190"/>
      <c r="D161" s="190"/>
      <c r="E161" s="190"/>
      <c r="F161" s="200"/>
      <c r="G161" s="201"/>
      <c r="H161" s="201"/>
      <c r="I161" s="202"/>
      <c r="J161" s="190"/>
      <c r="K161" s="190"/>
      <c r="L161" s="190" t="s">
        <v>339</v>
      </c>
      <c r="M161" s="190"/>
      <c r="N161" s="190" t="s">
        <v>340</v>
      </c>
      <c r="O161" s="20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221"/>
      <c r="AV161" s="190"/>
      <c r="AW161" s="190"/>
      <c r="AX161" s="190"/>
      <c r="AY161" s="190"/>
      <c r="AZ161" s="190"/>
      <c r="BA161" s="190"/>
      <c r="BB161" s="221"/>
      <c r="BC161" s="190"/>
      <c r="BD161" s="190"/>
      <c r="BE161" s="190"/>
      <c r="BF161" s="221"/>
      <c r="BG161" s="201"/>
      <c r="BH161" s="221"/>
      <c r="BI161" s="190"/>
      <c r="BJ161" s="221"/>
      <c r="BK161" s="221"/>
      <c r="BL161" s="221"/>
      <c r="BM161" s="221"/>
      <c r="BN161" s="238"/>
      <c r="BO161" s="221"/>
      <c r="BP161" s="190"/>
      <c r="BQ161" s="190"/>
      <c r="BR161" s="190"/>
      <c r="BS161" s="190"/>
      <c r="BT161" s="190"/>
      <c r="BU161" s="190"/>
    </row>
  </sheetData>
  <autoFilter ref="B24:B158"/>
  <mergeCells count="61">
    <mergeCell ref="BS19:BS23"/>
    <mergeCell ref="BT19:BT23"/>
    <mergeCell ref="BM19:BM23"/>
    <mergeCell ref="BN19:BN23"/>
    <mergeCell ref="BU19:BU23"/>
    <mergeCell ref="BO19:BO23"/>
    <mergeCell ref="BP19:BP23"/>
    <mergeCell ref="BQ19:BQ23"/>
    <mergeCell ref="BR19:BR23"/>
    <mergeCell ref="BB22:BB23"/>
    <mergeCell ref="G21:H22"/>
    <mergeCell ref="Y21:AA22"/>
    <mergeCell ref="AB21:AD22"/>
    <mergeCell ref="P19:X21"/>
    <mergeCell ref="Y19:AE20"/>
    <mergeCell ref="O19:O23"/>
    <mergeCell ref="AE21:AE23"/>
    <mergeCell ref="M19:M23"/>
    <mergeCell ref="N19:N23"/>
    <mergeCell ref="P22:R22"/>
    <mergeCell ref="S22:U22"/>
    <mergeCell ref="V22:X22"/>
    <mergeCell ref="AF19:AF23"/>
    <mergeCell ref="AG19:AG23"/>
    <mergeCell ref="AH19:AH23"/>
    <mergeCell ref="BH19:BH23"/>
    <mergeCell ref="BI19:BI23"/>
    <mergeCell ref="BJ19:BJ23"/>
    <mergeCell ref="BK19:BK23"/>
    <mergeCell ref="BL19:BL23"/>
    <mergeCell ref="BG19:BG23"/>
    <mergeCell ref="AJ21:AK21"/>
    <mergeCell ref="AL21:AM21"/>
    <mergeCell ref="AR22:AS22"/>
    <mergeCell ref="AY22:BA22"/>
    <mergeCell ref="AP21:AQ21"/>
    <mergeCell ref="AR21:AS21"/>
    <mergeCell ref="AL22:AM22"/>
    <mergeCell ref="AP22:AQ22"/>
    <mergeCell ref="AK22:AK23"/>
    <mergeCell ref="AV19:AW22"/>
    <mergeCell ref="AX19:BB21"/>
    <mergeCell ref="BC19:BF22"/>
    <mergeCell ref="AN21:AO22"/>
    <mergeCell ref="AT21:AU22"/>
    <mergeCell ref="AX22:AX23"/>
    <mergeCell ref="A19:A23"/>
    <mergeCell ref="B19:B23"/>
    <mergeCell ref="C19:C23"/>
    <mergeCell ref="D19:D23"/>
    <mergeCell ref="E19:E23"/>
    <mergeCell ref="F21:F23"/>
    <mergeCell ref="I21:I23"/>
    <mergeCell ref="J21:J23"/>
    <mergeCell ref="K19:K23"/>
    <mergeCell ref="L19:L23"/>
    <mergeCell ref="AI19:AI23"/>
    <mergeCell ref="AJ22:AJ23"/>
    <mergeCell ref="AJ19:AU19"/>
    <mergeCell ref="AJ20:AO20"/>
    <mergeCell ref="AP20:AU20"/>
  </mergeCells>
  <pageMargins left="0" right="0" top="0" bottom="0" header="0" footer="0"/>
  <pageSetup paperSize="9" scale="52" fitToWidth="4" fitToHeight="4" orientation="portrait" r:id="rId1"/>
  <colBreaks count="1" manualBreakCount="1">
    <brk id="13" max="1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5"/>
  <sheetViews>
    <sheetView workbookViewId="0">
      <selection activeCell="H28" sqref="H28"/>
    </sheetView>
  </sheetViews>
  <sheetFormatPr defaultColWidth="9" defaultRowHeight="15"/>
  <sheetData>
    <row r="1" s="1" customFormat="1" ht="20.25" customHeight="1"/>
    <row r="2" s="1" customFormat="1" ht="17.25" customHeight="1"/>
    <row r="3" s="1" customFormat="1" ht="17.25" customHeight="1"/>
    <row r="4" s="1" customFormat="1" ht="16.5" customHeight="1"/>
    <row r="5" s="1" customFormat="1" ht="20.25" customHeight="1"/>
    <row r="6" s="1" customFormat="1" ht="21" customHeight="1"/>
    <row r="7" s="2" customFormat="1" ht="15" customHeight="1"/>
    <row r="8" s="2" customFormat="1" ht="15" customHeight="1"/>
    <row r="9" s="2" customFormat="1" ht="15" customHeight="1"/>
    <row r="10" s="2" customFormat="1" ht="15" customHeight="1"/>
    <row r="11" s="2" customFormat="1" ht="15" customHeight="1"/>
    <row r="12" s="2" customFormat="1" ht="15" customHeight="1"/>
    <row r="13" s="2" customFormat="1" ht="15" customHeight="1"/>
    <row r="14" s="2" customFormat="1" ht="15" customHeight="1"/>
    <row r="15" s="1" customFormat="1"/>
    <row r="16" s="2" customFormat="1"/>
    <row r="17" s="1" customFormat="1"/>
    <row r="18" s="1" customFormat="1"/>
    <row r="19" s="2" customFormat="1"/>
    <row r="20" s="2" customFormat="1"/>
    <row r="21" s="1" customFormat="1"/>
    <row r="22" s="3" customFormat="1"/>
    <row r="23" s="2" customFormat="1"/>
    <row r="24" s="2" customFormat="1"/>
    <row r="25" s="2" customFormat="1"/>
    <row r="26" s="1" customFormat="1"/>
    <row r="27" s="2" customFormat="1"/>
    <row r="28" s="2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2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2" customFormat="1"/>
    <row r="53" s="1" customFormat="1"/>
    <row r="54" s="1" customFormat="1"/>
    <row r="55" s="2" customFormat="1"/>
    <row r="56" s="1" customFormat="1"/>
    <row r="57" s="1" customFormat="1"/>
    <row r="58" s="2" customFormat="1"/>
    <row r="59" s="2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2" customFormat="1"/>
    <row r="76" s="1" customFormat="1"/>
    <row r="77" s="1" customFormat="1"/>
    <row r="78" s="2" customFormat="1"/>
    <row r="79" s="2" customFormat="1"/>
    <row r="80" s="2" customFormat="1"/>
    <row r="81" s="2" customFormat="1"/>
    <row r="82" s="2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2" customFormat="1"/>
    <row r="93" s="2" customFormat="1"/>
    <row r="94" s="1" customFormat="1"/>
    <row r="95" s="2" customFormat="1"/>
    <row r="96" s="2" customFormat="1"/>
    <row r="98" s="1" customFormat="1"/>
    <row r="99" s="1" customFormat="1"/>
    <row r="100" s="2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2" customFormat="1"/>
    <row r="111" s="2" customFormat="1"/>
    <row r="112" s="2" customFormat="1"/>
    <row r="113" s="1" customFormat="1"/>
    <row r="114" s="1" customFormat="1"/>
    <row r="115" s="1" customFormat="1"/>
    <row r="116" s="2" customFormat="1"/>
    <row r="117" s="2" customFormat="1"/>
    <row r="118" s="1" customFormat="1"/>
    <row r="119" s="1" customFormat="1"/>
    <row r="120" s="1" customFormat="1"/>
    <row r="121" s="2" customFormat="1"/>
    <row r="122" s="2" customFormat="1"/>
    <row r="123" s="1" customFormat="1"/>
    <row r="124" s="2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2" customFormat="1"/>
    <row r="133" s="1" customFormat="1"/>
    <row r="134" s="2" customFormat="1"/>
    <row r="135" s="2" customFormat="1"/>
    <row r="136" s="2" customFormat="1"/>
    <row r="137" s="1" customFormat="1"/>
    <row r="138" s="1" customFormat="1"/>
    <row r="139" s="1" customFormat="1"/>
    <row r="140" s="2" customFormat="1"/>
    <row r="141" s="2" customFormat="1"/>
    <row r="142" s="1" customFormat="1"/>
    <row r="143" s="1" customFormat="1"/>
    <row r="144" s="1" customFormat="1"/>
    <row r="145" s="1" customFormat="1"/>
    <row r="146" s="2" customFormat="1"/>
    <row r="147" s="1" customFormat="1"/>
    <row r="148" s="2" customFormat="1"/>
    <row r="149" s="1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4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1" customFormat="1"/>
    <row r="208" s="2" customFormat="1"/>
    <row r="209" s="1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2" customFormat="1"/>
    <row r="237" s="2" customFormat="1"/>
    <row r="238" s="4" customFormat="1"/>
    <row r="239" s="1" customFormat="1"/>
    <row r="240" s="2" customFormat="1"/>
    <row r="241" s="2" customFormat="1"/>
    <row r="242" s="2" customFormat="1"/>
    <row r="243" s="2" customFormat="1"/>
    <row r="244" s="1" customFormat="1"/>
    <row r="245" s="1" customFormat="1"/>
    <row r="246" s="1" customFormat="1"/>
    <row r="247" s="1" customFormat="1"/>
    <row r="248" s="1" customFormat="1"/>
    <row r="249" s="2" customFormat="1"/>
    <row r="250" s="2" customFormat="1"/>
    <row r="251" s="1" customFormat="1"/>
    <row r="252" s="1" customFormat="1"/>
    <row r="253" s="1" customFormat="1"/>
    <row r="254" s="1" customFormat="1"/>
    <row r="255" s="1" customFormat="1"/>
    <row r="256" s="2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I11"/>
  <sheetViews>
    <sheetView workbookViewId="0">
      <selection activeCell="I7" sqref="I7:I11"/>
    </sheetView>
  </sheetViews>
  <sheetFormatPr defaultColWidth="9" defaultRowHeight="15"/>
  <sheetData>
    <row r="3" spans="9:9">
      <c r="I3">
        <v>157</v>
      </c>
    </row>
    <row r="4" spans="9:9">
      <c r="I4">
        <v>157</v>
      </c>
    </row>
    <row r="5" spans="9:9">
      <c r="I5">
        <f>SUM(I3:I4)</f>
        <v>314</v>
      </c>
    </row>
    <row r="6" spans="9:9">
      <c r="I6">
        <v>29</v>
      </c>
    </row>
    <row r="7" spans="9:9">
      <c r="I7">
        <f>I5-I6</f>
        <v>285</v>
      </c>
    </row>
    <row r="8" spans="9:9">
      <c r="I8">
        <v>8</v>
      </c>
    </row>
    <row r="9" spans="9:9">
      <c r="I9">
        <v>6</v>
      </c>
    </row>
    <row r="10" spans="9:9">
      <c r="I10">
        <v>2</v>
      </c>
    </row>
    <row r="11" spans="9:9">
      <c r="I11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тар 01.09.2024</vt:lpstr>
      <vt:lpstr>Лист1</vt:lpstr>
      <vt:lpstr>Лист6</vt:lpstr>
      <vt:lpstr>'тар 01.09.2024'!Область_печати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2024-10-10T04:35:03Z</cp:lastPrinted>
  <dcterms:created xsi:type="dcterms:W3CDTF">2006-09-16T00:00:00Z</dcterms:created>
  <dcterms:modified xsi:type="dcterms:W3CDTF">2025-04-30T04:36:59Z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F9053DD2BD104FAC925CB03C25C666AB_12</vt:lpwstr>
  </property>
  <property fmtid="{D5CDD505-2E9C-101B-9397-08002B2CF9AE}" pid="3" name="KSOProductBuildVer">
    <vt:lpwstr>1049-12.2.0.18586</vt:lpwstr>
  </property>
</Properties>
</file>